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Morgan Hill City\kit\"/>
    </mc:Choice>
  </mc:AlternateContent>
  <bookViews>
    <workbookView xWindow="0" yWindow="0" windowWidth="19368" windowHeight="8844"/>
  </bookViews>
  <sheets>
    <sheet name="Instrucciones" sheetId="4" r:id="rId1"/>
    <sheet name="Asignaciones" sheetId="1" r:id="rId2"/>
    <sheet name="Balanza de 4" sheetId="2" r:id="rId3"/>
  </sheets>
  <definedNames>
    <definedName name="Pop_Units">Asignaciones!$B$2:$M$2</definedName>
    <definedName name="_xlnm.Print_Area" localSheetId="1">Asignaciones!$B$1:$Y$54</definedName>
    <definedName name="_xlnm.Print_Titles" localSheetId="1">Asignaciones!$2:$2</definedName>
  </definedNames>
  <calcPr calcId="171027"/>
</workbook>
</file>

<file path=xl/calcChain.xml><?xml version="1.0" encoding="utf-8"?>
<calcChain xmlns="http://schemas.openxmlformats.org/spreadsheetml/2006/main">
  <c r="G1" i="2" l="1"/>
  <c r="C11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F9" i="2"/>
  <c r="E9" i="2"/>
  <c r="D9" i="2"/>
  <c r="C9" i="2"/>
  <c r="C56" i="1"/>
  <c r="H9" i="2" s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L8" i="2"/>
  <c r="K8" i="2"/>
  <c r="J8" i="2"/>
  <c r="I8" i="2"/>
  <c r="E10" i="2" l="1"/>
  <c r="K10" i="2" s="1"/>
  <c r="F10" i="2"/>
  <c r="L10" i="2" s="1"/>
  <c r="C10" i="2"/>
  <c r="D10" i="2"/>
  <c r="J10" i="2" s="1"/>
  <c r="AK2" i="1"/>
  <c r="AH2" i="1"/>
  <c r="AE2" i="1"/>
  <c r="AB2" i="1"/>
  <c r="H10" i="2" l="1"/>
  <c r="I10" i="2"/>
  <c r="N23" i="2"/>
  <c r="N18" i="2"/>
  <c r="J18" i="2" l="1"/>
  <c r="L18" i="2" l="1"/>
  <c r="I23" i="2"/>
  <c r="J13" i="2"/>
  <c r="K23" i="2"/>
  <c r="L13" i="2"/>
  <c r="I13" i="2"/>
  <c r="J23" i="2"/>
  <c r="K13" i="2"/>
  <c r="L23" i="2"/>
  <c r="I18" i="2"/>
  <c r="K18" i="2"/>
  <c r="N28" i="2"/>
  <c r="N17" i="2"/>
  <c r="G12" i="2"/>
  <c r="N19" i="2"/>
  <c r="L11" i="2"/>
  <c r="N32" i="2"/>
  <c r="N31" i="2"/>
  <c r="N30" i="2"/>
  <c r="N24" i="2"/>
  <c r="N22" i="2"/>
  <c r="N21" i="2"/>
  <c r="N16" i="2"/>
  <c r="N11" i="2" l="1"/>
  <c r="N13" i="2"/>
  <c r="G11" i="2"/>
  <c r="J11" i="2"/>
  <c r="K11" i="2"/>
  <c r="G23" i="2"/>
  <c r="G18" i="2"/>
  <c r="I11" i="2"/>
  <c r="N26" i="2"/>
  <c r="N27" i="2"/>
  <c r="G13" i="2"/>
  <c r="J22" i="2"/>
  <c r="I26" i="2"/>
  <c r="J16" i="2"/>
  <c r="J12" i="2"/>
  <c r="J26" i="2"/>
  <c r="I21" i="2"/>
  <c r="K21" i="2"/>
  <c r="I14" i="2"/>
  <c r="I24" i="2"/>
  <c r="G17" i="2"/>
  <c r="G19" i="2"/>
  <c r="G28" i="2"/>
  <c r="K30" i="2"/>
  <c r="L16" i="2"/>
  <c r="L26" i="2"/>
  <c r="I12" i="2"/>
  <c r="I22" i="2"/>
  <c r="K26" i="2"/>
  <c r="I31" i="2"/>
  <c r="L17" i="2"/>
  <c r="L19" i="2"/>
  <c r="L28" i="2"/>
  <c r="I30" i="2"/>
  <c r="J24" i="2"/>
  <c r="I27" i="2"/>
  <c r="I16" i="2"/>
  <c r="K19" i="2"/>
  <c r="K16" i="2"/>
  <c r="L30" i="2"/>
  <c r="J19" i="2"/>
  <c r="G20" i="2"/>
  <c r="K31" i="2"/>
  <c r="L12" i="2"/>
  <c r="L22" i="2"/>
  <c r="L31" i="2"/>
  <c r="G30" i="2"/>
  <c r="L24" i="2"/>
  <c r="L32" i="2"/>
  <c r="J17" i="2"/>
  <c r="K27" i="2"/>
  <c r="I19" i="2"/>
  <c r="K17" i="2"/>
  <c r="G15" i="2"/>
  <c r="J28" i="2"/>
  <c r="G24" i="2"/>
  <c r="G21" i="2"/>
  <c r="L27" i="2"/>
  <c r="K32" i="2"/>
  <c r="J14" i="2"/>
  <c r="K28" i="2"/>
  <c r="G31" i="2"/>
  <c r="G25" i="2"/>
  <c r="I28" i="2"/>
  <c r="K22" i="2"/>
  <c r="I17" i="2"/>
  <c r="J32" i="2"/>
  <c r="G32" i="2"/>
  <c r="G26" i="2"/>
  <c r="L21" i="2"/>
  <c r="J27" i="2"/>
  <c r="AL2" i="1"/>
  <c r="G9" i="2"/>
  <c r="N12" i="2"/>
  <c r="N14" i="2"/>
  <c r="G27" i="2"/>
  <c r="K24" i="2"/>
  <c r="G22" i="2"/>
  <c r="K12" i="2"/>
  <c r="J31" i="2"/>
  <c r="G16" i="2"/>
  <c r="J30" i="2"/>
  <c r="L14" i="2"/>
  <c r="K14" i="2"/>
  <c r="G14" i="2"/>
  <c r="I32" i="2"/>
  <c r="J21" i="2"/>
  <c r="G29" i="2"/>
  <c r="M11" i="2" l="1"/>
  <c r="M13" i="2"/>
  <c r="M18" i="2"/>
  <c r="M23" i="2"/>
  <c r="M16" i="2"/>
  <c r="M24" i="2"/>
  <c r="M28" i="2"/>
  <c r="M14" i="2"/>
  <c r="M22" i="2"/>
  <c r="AC2" i="1"/>
  <c r="AF2" i="1"/>
  <c r="M27" i="2"/>
  <c r="M30" i="2"/>
  <c r="M21" i="2"/>
  <c r="M32" i="2"/>
  <c r="M26" i="2"/>
  <c r="M19" i="2"/>
  <c r="M12" i="2"/>
  <c r="M17" i="2"/>
  <c r="M31" i="2"/>
  <c r="AI2" i="1" l="1"/>
  <c r="N10" i="2"/>
</calcChain>
</file>

<file path=xl/sharedStrings.xml><?xml version="1.0" encoding="utf-8"?>
<sst xmlns="http://schemas.openxmlformats.org/spreadsheetml/2006/main" count="99" uniqueCount="62">
  <si>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</si>
  <si>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</si>
  <si>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</si>
  <si>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</si>
  <si>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</si>
  <si>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</si>
  <si>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</si>
  <si>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</si>
  <si>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</si>
  <si>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</si>
  <si>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</si>
  <si>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</si>
  <si>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</si>
  <si>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</si>
  <si>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</si>
  <si>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</si>
  <si>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</si>
  <si>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</si>
  <si>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</si>
  <si>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Cuando termine, envíe por e-mail su lista de designaciones a info@NDCresearch.com</t>
  </si>
  <si>
    <t>amarillas</t>
  </si>
  <si>
    <t>Distrito</t>
  </si>
  <si>
    <t>Unid</t>
  </si>
  <si>
    <t>Población total</t>
  </si>
  <si>
    <t>Población en Edad Electoral (PEE)</t>
  </si>
  <si>
    <t>Población Ciudadana en Edad Electoral (PCEE)</t>
  </si>
  <si>
    <t>PCEVotantes Registrados (Nov. ’14)</t>
  </si>
  <si>
    <t>Votantes Activos (Nov. ’14)</t>
  </si>
  <si>
    <t>Referencia: Población total &amp; deviación de la ideal por distrito</t>
  </si>
  <si>
    <t>Pob</t>
  </si>
  <si>
    <t>Blanco</t>
  </si>
  <si>
    <t>Negro</t>
  </si>
  <si>
    <t>Asiático</t>
  </si>
  <si>
    <t>PEE</t>
  </si>
  <si>
    <t>PCEE</t>
  </si>
  <si>
    <t>Fil.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</si>
  <si>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</si>
  <si>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</si>
  <si>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</si>
  <si>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</si>
  <si>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</si>
  <si>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</si>
  <si>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</si>
  <si>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</si>
  <si>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</si>
  <si>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</si>
  <si>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PEE Total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</si>
  <si>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</si>
  <si>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</si>
  <si>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</si>
  <si>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</si>
  <si>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</si>
  <si>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</si>
  <si>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</si>
  <si>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</si>
  <si>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 xml:space="preserve">2) En las hojas de designación, apunta el letra del distrito (A, B, C, D) en cual quiera poner la Unidad. </t>
  </si>
  <si>
    <t>Public Participation Kit de la Ciudad de Morgan Hill</t>
  </si>
  <si>
    <t>A</t>
  </si>
  <si>
    <t>B</t>
  </si>
  <si>
    <t>C</t>
  </si>
  <si>
    <t>D</t>
  </si>
  <si>
    <t>(A-D)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</si>
</sst>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5" fillId="2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1" xfId="1" quotePrefix="1" applyNumberFormat="1" applyFont="1" applyBorder="1" applyAlignment="1">
      <alignment horizontal="center"/>
    </xf>
    <xf numFmtId="3" fontId="5" fillId="0" borderId="29" xfId="1" quotePrefix="1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0" fontId="6" fillId="0" borderId="37" xfId="0" quotePrefix="1" applyNumberFormat="1" applyFont="1" applyBorder="1" applyAlignment="1">
      <alignment horizontal="center"/>
    </xf>
    <xf numFmtId="3" fontId="6" fillId="0" borderId="38" xfId="0" quotePrefix="1" applyNumberFormat="1" applyFont="1" applyBorder="1" applyAlignment="1">
      <alignment horizontal="center"/>
    </xf>
    <xf numFmtId="3" fontId="6" fillId="0" borderId="37" xfId="0" quotePrefix="1" applyNumberFormat="1" applyFont="1" applyBorder="1" applyAlignment="1">
      <alignment horizontal="center"/>
    </xf>
    <xf numFmtId="3" fontId="6" fillId="0" borderId="39" xfId="0" quotePrefix="1" applyNumberFormat="1" applyFont="1" applyBorder="1" applyAlignment="1">
      <alignment horizontal="center"/>
    </xf>
    <xf numFmtId="3" fontId="6" fillId="0" borderId="40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3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 wrapText="1"/>
    </xf>
    <xf numFmtId="3" fontId="6" fillId="0" borderId="34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13" fillId="0" borderId="25" xfId="0" applyNumberFormat="1" applyFont="1" applyBorder="1" applyAlignment="1"/>
    <xf numFmtId="3" fontId="13" fillId="0" borderId="20" xfId="0" applyNumberFormat="1" applyFont="1" applyBorder="1" applyAlignment="1"/>
    <xf numFmtId="3" fontId="13" fillId="0" borderId="0" xfId="0" applyNumberFormat="1" applyFont="1" applyAlignment="1"/>
    <xf numFmtId="3" fontId="13" fillId="0" borderId="12" xfId="0" applyNumberFormat="1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7" sqref="A7"/>
    </sheetView>
  </sheetViews>
  <sheetFormatPr defaultColWidth="9.109375" defaultRowHeight="15.6" x14ac:dyDescent="0.6"/>
  <cols>
    <col min="1" max="5" width="9.109375" style="2"/>
    <col min="6" max="6" width="11.6640625" style="2" customWidth="1"/>
    <col min="7" max="16384" width="9.109375" style="2"/>
  </cols>
  <sheetData>
    <row r="1" spans="1:6" x14ac:dyDescent="0.6">
      <c r="A1" s="1" t="s">
        <v>8</v>
      </c>
    </row>
    <row r="3" spans="1:6" x14ac:dyDescent="0.6">
      <c r="A3" s="1" t="s">
        <v>9</v>
      </c>
    </row>
    <row r="4" spans="1:6" x14ac:dyDescent="0.6">
      <c r="A4" s="2" t="s">
        <v>10</v>
      </c>
    </row>
    <row r="5" spans="1:6" x14ac:dyDescent="0.6">
      <c r="A5" s="2" t="s">
        <v>11</v>
      </c>
    </row>
    <row r="6" spans="1:6" x14ac:dyDescent="0.6">
      <c r="A6" s="2" t="s">
        <v>55</v>
      </c>
    </row>
    <row r="7" spans="1:6" x14ac:dyDescent="0.6">
      <c r="B7" s="2" t="s">
        <v>12</v>
      </c>
    </row>
    <row r="8" spans="1:6" x14ac:dyDescent="0.6">
      <c r="B8" s="2" t="s">
        <v>13</v>
      </c>
    </row>
    <row r="9" spans="1:6" x14ac:dyDescent="0.6">
      <c r="B9" s="2" t="s">
        <v>14</v>
      </c>
    </row>
    <row r="11" spans="1:6" x14ac:dyDescent="0.6">
      <c r="A11" s="1" t="s">
        <v>15</v>
      </c>
      <c r="B11" s="2" t="s">
        <v>16</v>
      </c>
    </row>
    <row r="12" spans="1:6" x14ac:dyDescent="0.6">
      <c r="B12" s="2" t="s">
        <v>17</v>
      </c>
      <c r="F12" s="3" t="s">
        <v>20</v>
      </c>
    </row>
    <row r="14" spans="1:6" x14ac:dyDescent="0.6">
      <c r="A14" s="1" t="s">
        <v>18</v>
      </c>
    </row>
    <row r="15" spans="1:6" x14ac:dyDescent="0.6">
      <c r="B15" s="2" t="s">
        <v>19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77734375" defaultRowHeight="11.7" x14ac:dyDescent="0.4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4.77734375" style="36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38" ht="13.5" customHeight="1" thickBot="1" x14ac:dyDescent="0.55000000000000004">
      <c r="A1" s="61" t="s">
        <v>21</v>
      </c>
      <c r="B1" s="62" t="s">
        <v>22</v>
      </c>
      <c r="C1" s="79" t="s">
        <v>23</v>
      </c>
      <c r="D1" s="80"/>
      <c r="E1" s="80"/>
      <c r="F1" s="80"/>
      <c r="G1" s="81"/>
      <c r="H1" s="82" t="s">
        <v>24</v>
      </c>
      <c r="I1" s="83"/>
      <c r="J1" s="83"/>
      <c r="K1" s="83"/>
      <c r="L1" s="83"/>
      <c r="M1" s="83" t="s">
        <v>25</v>
      </c>
      <c r="N1" s="83"/>
      <c r="O1" s="83"/>
      <c r="P1" s="83"/>
      <c r="Q1" s="83"/>
      <c r="R1" s="83" t="s">
        <v>26</v>
      </c>
      <c r="S1" s="83"/>
      <c r="T1" s="83"/>
      <c r="U1" s="85"/>
      <c r="V1" s="82" t="s">
        <v>27</v>
      </c>
      <c r="W1" s="83"/>
      <c r="X1" s="83"/>
      <c r="Y1" s="84"/>
      <c r="AA1" s="76" t="s">
        <v>28</v>
      </c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:38" s="4" customFormat="1" ht="13.2" thickBot="1" x14ac:dyDescent="0.55000000000000004">
      <c r="A2" s="63" t="s">
        <v>61</v>
      </c>
      <c r="B2" s="64" t="s">
        <v>29</v>
      </c>
      <c r="C2" s="65" t="s">
        <v>0</v>
      </c>
      <c r="D2" s="66" t="s">
        <v>1</v>
      </c>
      <c r="E2" s="66" t="s">
        <v>30</v>
      </c>
      <c r="F2" s="66" t="s">
        <v>31</v>
      </c>
      <c r="G2" s="67" t="s">
        <v>32</v>
      </c>
      <c r="H2" s="66" t="s">
        <v>33</v>
      </c>
      <c r="I2" s="66" t="s">
        <v>1</v>
      </c>
      <c r="J2" s="66" t="s">
        <v>30</v>
      </c>
      <c r="K2" s="66" t="s">
        <v>31</v>
      </c>
      <c r="L2" s="67" t="s">
        <v>32</v>
      </c>
      <c r="M2" s="65" t="s">
        <v>34</v>
      </c>
      <c r="N2" s="66" t="s">
        <v>1</v>
      </c>
      <c r="O2" s="66" t="s">
        <v>30</v>
      </c>
      <c r="P2" s="66" t="s">
        <v>31</v>
      </c>
      <c r="Q2" s="67" t="s">
        <v>32</v>
      </c>
      <c r="R2" s="66" t="s">
        <v>0</v>
      </c>
      <c r="S2" s="66" t="s">
        <v>2</v>
      </c>
      <c r="T2" s="66" t="s">
        <v>32</v>
      </c>
      <c r="U2" s="66" t="s">
        <v>35</v>
      </c>
      <c r="V2" s="65" t="s">
        <v>0</v>
      </c>
      <c r="W2" s="66" t="s">
        <v>2</v>
      </c>
      <c r="X2" s="66" t="s">
        <v>32</v>
      </c>
      <c r="Y2" s="68" t="s">
        <v>35</v>
      </c>
      <c r="AA2" s="39" t="s">
        <v>5</v>
      </c>
      <c r="AB2" s="37">
        <f>'Balanza de 4'!$C$9</f>
        <v>0</v>
      </c>
      <c r="AC2" s="37">
        <f>'Balanza de 4'!$C$10</f>
        <v>-9470.5</v>
      </c>
      <c r="AD2" s="39" t="s">
        <v>4</v>
      </c>
      <c r="AE2" s="37">
        <f>'Balanza de 4'!$D$9</f>
        <v>0</v>
      </c>
      <c r="AF2" s="37">
        <f>'Balanza de 4'!$D$10</f>
        <v>-9470.5</v>
      </c>
      <c r="AG2" s="39" t="s">
        <v>6</v>
      </c>
      <c r="AH2" s="37">
        <f>'Balanza de 4'!$E$9</f>
        <v>0</v>
      </c>
      <c r="AI2" s="37">
        <f>'Balanza de 4'!$E$10</f>
        <v>-9470.5</v>
      </c>
      <c r="AJ2" s="39" t="s">
        <v>7</v>
      </c>
      <c r="AK2" s="37">
        <f>'Balanza de 4'!$F$9</f>
        <v>0</v>
      </c>
      <c r="AL2" s="38">
        <f>'Balanza de 4'!$F$10</f>
        <v>-9470.5</v>
      </c>
    </row>
    <row r="3" spans="1:38" x14ac:dyDescent="0.45">
      <c r="A3" s="55"/>
      <c r="B3" s="40">
        <v>1</v>
      </c>
      <c r="C3" s="58">
        <v>910</v>
      </c>
      <c r="D3" s="40">
        <v>223</v>
      </c>
      <c r="E3" s="40">
        <v>421</v>
      </c>
      <c r="F3" s="40">
        <v>27</v>
      </c>
      <c r="G3" s="59">
        <v>214</v>
      </c>
      <c r="H3" s="40">
        <v>559</v>
      </c>
      <c r="I3" s="40">
        <v>103</v>
      </c>
      <c r="J3" s="40">
        <v>291</v>
      </c>
      <c r="K3" s="40">
        <v>12</v>
      </c>
      <c r="L3" s="40">
        <v>140</v>
      </c>
      <c r="M3" s="58">
        <v>830.08574799999997</v>
      </c>
      <c r="N3" s="40">
        <v>249.306107</v>
      </c>
      <c r="O3" s="40">
        <v>462.27670499999999</v>
      </c>
      <c r="P3" s="40">
        <v>26.321839000000001</v>
      </c>
      <c r="Q3" s="59">
        <v>37.514434000000001</v>
      </c>
      <c r="R3" s="40">
        <v>460</v>
      </c>
      <c r="S3" s="40">
        <v>67.903858</v>
      </c>
      <c r="T3" s="41">
        <v>55.000000999999997</v>
      </c>
      <c r="U3" s="41">
        <v>6</v>
      </c>
      <c r="V3" s="60">
        <v>206.00000299999999</v>
      </c>
      <c r="W3" s="41">
        <v>22.263559999999998</v>
      </c>
      <c r="X3" s="41">
        <v>25</v>
      </c>
      <c r="Y3" s="56">
        <v>4</v>
      </c>
    </row>
    <row r="4" spans="1:38" x14ac:dyDescent="0.45">
      <c r="A4" s="57"/>
      <c r="B4" s="40">
        <v>2</v>
      </c>
      <c r="C4" s="58">
        <v>351</v>
      </c>
      <c r="D4" s="40">
        <v>116</v>
      </c>
      <c r="E4" s="40">
        <v>123</v>
      </c>
      <c r="F4" s="40">
        <v>8</v>
      </c>
      <c r="G4" s="59">
        <v>89</v>
      </c>
      <c r="H4" s="40">
        <v>242</v>
      </c>
      <c r="I4" s="40">
        <v>86</v>
      </c>
      <c r="J4" s="40">
        <v>88</v>
      </c>
      <c r="K4" s="40">
        <v>4</v>
      </c>
      <c r="L4" s="40">
        <v>53</v>
      </c>
      <c r="M4" s="58">
        <v>386.30637899999999</v>
      </c>
      <c r="N4" s="40">
        <v>219.18833000000001</v>
      </c>
      <c r="O4" s="40">
        <v>139.79501500000001</v>
      </c>
      <c r="P4" s="40">
        <v>8.9655170000000002</v>
      </c>
      <c r="Q4" s="59">
        <v>12.357513000000001</v>
      </c>
      <c r="R4" s="40">
        <v>266.00000199999999</v>
      </c>
      <c r="S4" s="40">
        <v>42.641148999999999</v>
      </c>
      <c r="T4" s="41">
        <v>39.111133000000002</v>
      </c>
      <c r="U4" s="41">
        <v>2.6588370000000001</v>
      </c>
      <c r="V4" s="60">
        <v>122.814412</v>
      </c>
      <c r="W4" s="41">
        <v>16.068897</v>
      </c>
      <c r="X4" s="41">
        <v>14.343887</v>
      </c>
      <c r="Y4" s="56">
        <v>1.3897809999999999</v>
      </c>
    </row>
    <row r="5" spans="1:38" x14ac:dyDescent="0.45">
      <c r="A5" s="57"/>
      <c r="B5" s="40">
        <v>3</v>
      </c>
      <c r="C5" s="58">
        <v>0</v>
      </c>
      <c r="D5" s="40">
        <v>0</v>
      </c>
      <c r="E5" s="40">
        <v>0</v>
      </c>
      <c r="F5" s="40">
        <v>0</v>
      </c>
      <c r="G5" s="59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58">
        <v>0</v>
      </c>
      <c r="N5" s="40">
        <v>0</v>
      </c>
      <c r="O5" s="40">
        <v>0</v>
      </c>
      <c r="P5" s="40">
        <v>0</v>
      </c>
      <c r="Q5" s="59">
        <v>0</v>
      </c>
      <c r="R5" s="40">
        <v>13</v>
      </c>
      <c r="S5" s="40">
        <v>3.1106560000000001</v>
      </c>
      <c r="T5" s="41">
        <v>0.72897199999999995</v>
      </c>
      <c r="U5" s="41">
        <v>0.85046699999999997</v>
      </c>
      <c r="V5" s="60">
        <v>6.1962619999999999</v>
      </c>
      <c r="W5" s="41">
        <v>0.67623</v>
      </c>
      <c r="X5" s="41">
        <v>0.485981</v>
      </c>
      <c r="Y5" s="56">
        <v>0.60747700000000004</v>
      </c>
    </row>
    <row r="6" spans="1:38" x14ac:dyDescent="0.45">
      <c r="A6" s="57"/>
      <c r="B6" s="40">
        <v>4</v>
      </c>
      <c r="C6" s="58">
        <v>838</v>
      </c>
      <c r="D6" s="40">
        <v>139</v>
      </c>
      <c r="E6" s="40">
        <v>354</v>
      </c>
      <c r="F6" s="40">
        <v>19</v>
      </c>
      <c r="G6" s="59">
        <v>307</v>
      </c>
      <c r="H6" s="40">
        <v>533</v>
      </c>
      <c r="I6" s="40">
        <v>84</v>
      </c>
      <c r="J6" s="40">
        <v>233</v>
      </c>
      <c r="K6" s="40">
        <v>14</v>
      </c>
      <c r="L6" s="40">
        <v>190</v>
      </c>
      <c r="M6" s="58">
        <v>665.90984500000002</v>
      </c>
      <c r="N6" s="40">
        <v>214.09090800000001</v>
      </c>
      <c r="O6" s="40">
        <v>370.139096</v>
      </c>
      <c r="P6" s="40">
        <v>31.37931</v>
      </c>
      <c r="Q6" s="59">
        <v>44.300517999999997</v>
      </c>
      <c r="R6" s="40">
        <v>387.99998699999998</v>
      </c>
      <c r="S6" s="40">
        <v>57.614268000000003</v>
      </c>
      <c r="T6" s="41">
        <v>60.971753</v>
      </c>
      <c r="U6" s="41">
        <v>3.9607199999999998</v>
      </c>
      <c r="V6" s="60">
        <v>177.91989699999999</v>
      </c>
      <c r="W6" s="41">
        <v>22.735306000000001</v>
      </c>
      <c r="X6" s="41">
        <v>22.033321999999998</v>
      </c>
      <c r="Y6" s="56">
        <v>2.2540140000000002</v>
      </c>
    </row>
    <row r="7" spans="1:38" x14ac:dyDescent="0.45">
      <c r="A7" s="55"/>
      <c r="B7" s="40">
        <v>5</v>
      </c>
      <c r="C7" s="58">
        <v>14</v>
      </c>
      <c r="D7" s="40">
        <v>2</v>
      </c>
      <c r="E7" s="40">
        <v>7</v>
      </c>
      <c r="F7" s="40">
        <v>0</v>
      </c>
      <c r="G7" s="59">
        <v>1</v>
      </c>
      <c r="H7" s="40">
        <v>11</v>
      </c>
      <c r="I7" s="40">
        <v>2</v>
      </c>
      <c r="J7" s="40">
        <v>7</v>
      </c>
      <c r="K7" s="40">
        <v>0</v>
      </c>
      <c r="L7" s="40">
        <v>1</v>
      </c>
      <c r="M7" s="58">
        <v>16.450621999999999</v>
      </c>
      <c r="N7" s="40">
        <v>5.0974029999999999</v>
      </c>
      <c r="O7" s="40">
        <v>11.120058999999999</v>
      </c>
      <c r="P7" s="40">
        <v>0</v>
      </c>
      <c r="Q7" s="59">
        <v>0.23316100000000001</v>
      </c>
      <c r="R7" s="40">
        <v>55.999997</v>
      </c>
      <c r="S7" s="40">
        <v>8.2813940000000006</v>
      </c>
      <c r="T7" s="41">
        <v>8.8291959999999996</v>
      </c>
      <c r="U7" s="41">
        <v>0.57226299999999997</v>
      </c>
      <c r="V7" s="60">
        <v>25.670072000000001</v>
      </c>
      <c r="W7" s="41">
        <v>3.2761559999999998</v>
      </c>
      <c r="X7" s="41">
        <v>3.1883210000000002</v>
      </c>
      <c r="Y7" s="56">
        <v>0.32700699999999999</v>
      </c>
    </row>
    <row r="8" spans="1:38" x14ac:dyDescent="0.45">
      <c r="A8" s="57"/>
      <c r="B8" s="40">
        <v>6</v>
      </c>
      <c r="C8" s="58">
        <v>0</v>
      </c>
      <c r="D8" s="40">
        <v>0</v>
      </c>
      <c r="E8" s="40">
        <v>0</v>
      </c>
      <c r="F8" s="40">
        <v>0</v>
      </c>
      <c r="G8" s="59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58">
        <v>0</v>
      </c>
      <c r="N8" s="40">
        <v>0</v>
      </c>
      <c r="O8" s="40">
        <v>0</v>
      </c>
      <c r="P8" s="40">
        <v>0</v>
      </c>
      <c r="Q8" s="59">
        <v>0</v>
      </c>
      <c r="R8" s="40">
        <v>5</v>
      </c>
      <c r="S8" s="40">
        <v>1.472993</v>
      </c>
      <c r="T8" s="41">
        <v>0.14141400000000001</v>
      </c>
      <c r="U8" s="41">
        <v>0.16161600000000001</v>
      </c>
      <c r="V8" s="60">
        <v>2.5151520000000001</v>
      </c>
      <c r="W8" s="41">
        <v>0.59594400000000003</v>
      </c>
      <c r="X8" s="41">
        <v>6.0606E-2</v>
      </c>
      <c r="Y8" s="56">
        <v>5.0505000000000001E-2</v>
      </c>
    </row>
    <row r="9" spans="1:38" x14ac:dyDescent="0.45">
      <c r="A9" s="57"/>
      <c r="B9" s="40">
        <v>7</v>
      </c>
      <c r="C9" s="58">
        <v>97</v>
      </c>
      <c r="D9" s="40">
        <v>57</v>
      </c>
      <c r="E9" s="40">
        <v>35</v>
      </c>
      <c r="F9" s="40">
        <v>2</v>
      </c>
      <c r="G9" s="59">
        <v>3</v>
      </c>
      <c r="H9" s="40">
        <v>72</v>
      </c>
      <c r="I9" s="40">
        <v>33</v>
      </c>
      <c r="J9" s="40">
        <v>35</v>
      </c>
      <c r="K9" s="40">
        <v>1</v>
      </c>
      <c r="L9" s="40">
        <v>3</v>
      </c>
      <c r="M9" s="58">
        <v>61.463197999999998</v>
      </c>
      <c r="N9" s="40">
        <v>19.961389</v>
      </c>
      <c r="O9" s="40">
        <v>35.576130999999997</v>
      </c>
      <c r="P9" s="40">
        <v>2.54386</v>
      </c>
      <c r="Q9" s="59">
        <v>3.381818</v>
      </c>
      <c r="R9" s="40">
        <v>27.999995999999999</v>
      </c>
      <c r="S9" s="40">
        <v>8.248761</v>
      </c>
      <c r="T9" s="41">
        <v>0.79191900000000004</v>
      </c>
      <c r="U9" s="41">
        <v>0.90505000000000002</v>
      </c>
      <c r="V9" s="60">
        <v>14.084846000000001</v>
      </c>
      <c r="W9" s="41">
        <v>3.3372850000000001</v>
      </c>
      <c r="X9" s="41">
        <v>0.33939399999999997</v>
      </c>
      <c r="Y9" s="56">
        <v>0.28282800000000002</v>
      </c>
    </row>
    <row r="10" spans="1:38" x14ac:dyDescent="0.45">
      <c r="A10" s="57"/>
      <c r="B10" s="40">
        <v>8</v>
      </c>
      <c r="C10" s="58">
        <v>209</v>
      </c>
      <c r="D10" s="40">
        <v>25</v>
      </c>
      <c r="E10" s="40">
        <v>177</v>
      </c>
      <c r="F10" s="40">
        <v>3</v>
      </c>
      <c r="G10" s="59">
        <v>2</v>
      </c>
      <c r="H10" s="40">
        <v>204</v>
      </c>
      <c r="I10" s="40">
        <v>24</v>
      </c>
      <c r="J10" s="40">
        <v>173</v>
      </c>
      <c r="K10" s="40">
        <v>3</v>
      </c>
      <c r="L10" s="40">
        <v>2</v>
      </c>
      <c r="M10" s="58">
        <v>200.251226</v>
      </c>
      <c r="N10" s="40">
        <v>14.517374</v>
      </c>
      <c r="O10" s="40">
        <v>175.84774300000001</v>
      </c>
      <c r="P10" s="40">
        <v>7.6315790000000003</v>
      </c>
      <c r="Q10" s="59">
        <v>2.2545449999999998</v>
      </c>
      <c r="R10" s="40">
        <v>354</v>
      </c>
      <c r="S10" s="40">
        <v>104.287913</v>
      </c>
      <c r="T10" s="41">
        <v>10.012121</v>
      </c>
      <c r="U10" s="41">
        <v>11.442424000000001</v>
      </c>
      <c r="V10" s="60">
        <v>178.072731</v>
      </c>
      <c r="W10" s="41">
        <v>42.192819999999998</v>
      </c>
      <c r="X10" s="41">
        <v>4.2909090000000001</v>
      </c>
      <c r="Y10" s="56">
        <v>3.575758</v>
      </c>
    </row>
    <row r="11" spans="1:38" x14ac:dyDescent="0.45">
      <c r="A11" s="55"/>
      <c r="B11" s="40">
        <v>9</v>
      </c>
      <c r="C11" s="58">
        <v>708</v>
      </c>
      <c r="D11" s="40">
        <v>374</v>
      </c>
      <c r="E11" s="40">
        <v>261</v>
      </c>
      <c r="F11" s="40">
        <v>12</v>
      </c>
      <c r="G11" s="59">
        <v>48</v>
      </c>
      <c r="H11" s="40">
        <v>531</v>
      </c>
      <c r="I11" s="40">
        <v>257</v>
      </c>
      <c r="J11" s="40">
        <v>219</v>
      </c>
      <c r="K11" s="40">
        <v>8</v>
      </c>
      <c r="L11" s="40">
        <v>35</v>
      </c>
      <c r="M11" s="58">
        <v>453.93866200000002</v>
      </c>
      <c r="N11" s="40">
        <v>155.456883</v>
      </c>
      <c r="O11" s="40">
        <v>222.60493</v>
      </c>
      <c r="P11" s="40">
        <v>20.350877000000001</v>
      </c>
      <c r="Q11" s="59">
        <v>39.454545000000003</v>
      </c>
      <c r="R11" s="40">
        <v>100.99999699999999</v>
      </c>
      <c r="S11" s="40">
        <v>29.754460000000002</v>
      </c>
      <c r="T11" s="41">
        <v>2.8565659999999999</v>
      </c>
      <c r="U11" s="41">
        <v>3.2646459999999999</v>
      </c>
      <c r="V11" s="60">
        <v>50.806058999999998</v>
      </c>
      <c r="W11" s="41">
        <v>12.038064</v>
      </c>
      <c r="X11" s="41">
        <v>1.2242420000000001</v>
      </c>
      <c r="Y11" s="56">
        <v>1.0202020000000001</v>
      </c>
    </row>
    <row r="12" spans="1:38" x14ac:dyDescent="0.45">
      <c r="A12" s="57"/>
      <c r="B12" s="40">
        <v>10</v>
      </c>
      <c r="C12" s="58">
        <v>879</v>
      </c>
      <c r="D12" s="40">
        <v>294</v>
      </c>
      <c r="E12" s="40">
        <v>264</v>
      </c>
      <c r="F12" s="40">
        <v>13</v>
      </c>
      <c r="G12" s="59">
        <v>298</v>
      </c>
      <c r="H12" s="40">
        <v>597</v>
      </c>
      <c r="I12" s="40">
        <v>184</v>
      </c>
      <c r="J12" s="40">
        <v>188</v>
      </c>
      <c r="K12" s="40">
        <v>10</v>
      </c>
      <c r="L12" s="40">
        <v>208</v>
      </c>
      <c r="M12" s="58">
        <v>586.49394400000006</v>
      </c>
      <c r="N12" s="40">
        <v>116.321838</v>
      </c>
      <c r="O12" s="40">
        <v>227.95640299999999</v>
      </c>
      <c r="P12" s="40">
        <v>30.882353999999999</v>
      </c>
      <c r="Q12" s="59">
        <v>208.00000600000001</v>
      </c>
      <c r="R12" s="40">
        <v>323.00001800000001</v>
      </c>
      <c r="S12" s="40">
        <v>89.371928999999994</v>
      </c>
      <c r="T12" s="41">
        <v>39.027619999999999</v>
      </c>
      <c r="U12" s="41">
        <v>7.0621409999999996</v>
      </c>
      <c r="V12" s="60">
        <v>140.87112400000001</v>
      </c>
      <c r="W12" s="41">
        <v>30.204402999999999</v>
      </c>
      <c r="X12" s="41">
        <v>11.52244</v>
      </c>
      <c r="Y12" s="56">
        <v>1.8584579999999999</v>
      </c>
    </row>
    <row r="13" spans="1:38" x14ac:dyDescent="0.45">
      <c r="A13" s="57"/>
      <c r="B13" s="40">
        <v>11</v>
      </c>
      <c r="C13" s="58">
        <v>1125</v>
      </c>
      <c r="D13" s="40">
        <v>226</v>
      </c>
      <c r="E13" s="40">
        <v>729</v>
      </c>
      <c r="F13" s="40">
        <v>19</v>
      </c>
      <c r="G13" s="59">
        <v>116</v>
      </c>
      <c r="H13" s="40">
        <v>853</v>
      </c>
      <c r="I13" s="40">
        <v>137</v>
      </c>
      <c r="J13" s="40">
        <v>585</v>
      </c>
      <c r="K13" s="40">
        <v>15</v>
      </c>
      <c r="L13" s="40">
        <v>91</v>
      </c>
      <c r="M13" s="58">
        <v>944.93180299999995</v>
      </c>
      <c r="N13" s="40">
        <v>86.609198000000006</v>
      </c>
      <c r="O13" s="40">
        <v>709.33241199999998</v>
      </c>
      <c r="P13" s="40">
        <v>46.323529999999998</v>
      </c>
      <c r="Q13" s="59">
        <v>91</v>
      </c>
      <c r="R13" s="40">
        <v>671.000001</v>
      </c>
      <c r="S13" s="40">
        <v>106.828019</v>
      </c>
      <c r="T13" s="41">
        <v>35.128954999999998</v>
      </c>
      <c r="U13" s="41">
        <v>7.3769710000000002</v>
      </c>
      <c r="V13" s="60">
        <v>339.75289299999997</v>
      </c>
      <c r="W13" s="41">
        <v>42.581299999999999</v>
      </c>
      <c r="X13" s="41">
        <v>17.664297000000001</v>
      </c>
      <c r="Y13" s="56">
        <v>3.8366250000000002</v>
      </c>
    </row>
    <row r="14" spans="1:38" x14ac:dyDescent="0.45">
      <c r="A14" s="57"/>
      <c r="B14" s="40">
        <v>12</v>
      </c>
      <c r="C14" s="58">
        <v>291</v>
      </c>
      <c r="D14" s="40">
        <v>40</v>
      </c>
      <c r="E14" s="40">
        <v>206</v>
      </c>
      <c r="F14" s="40">
        <v>9</v>
      </c>
      <c r="G14" s="59">
        <v>25</v>
      </c>
      <c r="H14" s="40">
        <v>240</v>
      </c>
      <c r="I14" s="40">
        <v>26</v>
      </c>
      <c r="J14" s="40">
        <v>177</v>
      </c>
      <c r="K14" s="40">
        <v>9</v>
      </c>
      <c r="L14" s="40">
        <v>17</v>
      </c>
      <c r="M14" s="58">
        <v>257.01700899999997</v>
      </c>
      <c r="N14" s="40">
        <v>26.628795</v>
      </c>
      <c r="O14" s="40">
        <v>193.87674699999999</v>
      </c>
      <c r="P14" s="40">
        <v>12.121848999999999</v>
      </c>
      <c r="Q14" s="59">
        <v>17.571428999999998</v>
      </c>
      <c r="R14" s="40">
        <v>216.00000499999999</v>
      </c>
      <c r="S14" s="40">
        <v>18.655328000000001</v>
      </c>
      <c r="T14" s="41">
        <v>5.1206899999999997</v>
      </c>
      <c r="U14" s="41">
        <v>2.3275860000000002</v>
      </c>
      <c r="V14" s="60">
        <v>121.034485</v>
      </c>
      <c r="W14" s="41">
        <v>10.364070999999999</v>
      </c>
      <c r="X14" s="41">
        <v>1.862069</v>
      </c>
      <c r="Y14" s="56">
        <v>1.396552</v>
      </c>
    </row>
    <row r="15" spans="1:38" x14ac:dyDescent="0.45">
      <c r="A15" s="55"/>
      <c r="B15" s="40">
        <v>13</v>
      </c>
      <c r="C15" s="58">
        <v>362</v>
      </c>
      <c r="D15" s="40">
        <v>109</v>
      </c>
      <c r="E15" s="40">
        <v>185</v>
      </c>
      <c r="F15" s="40">
        <v>8</v>
      </c>
      <c r="G15" s="59">
        <v>55</v>
      </c>
      <c r="H15" s="40">
        <v>273</v>
      </c>
      <c r="I15" s="40">
        <v>74</v>
      </c>
      <c r="J15" s="40">
        <v>149</v>
      </c>
      <c r="K15" s="40">
        <v>6</v>
      </c>
      <c r="L15" s="40">
        <v>40</v>
      </c>
      <c r="M15" s="58">
        <v>285.97859</v>
      </c>
      <c r="N15" s="40">
        <v>46.781610999999998</v>
      </c>
      <c r="O15" s="40">
        <v>180.66757999999999</v>
      </c>
      <c r="P15" s="40">
        <v>18.529411</v>
      </c>
      <c r="Q15" s="59">
        <v>40</v>
      </c>
      <c r="R15" s="40">
        <v>187.99999199999999</v>
      </c>
      <c r="S15" s="40">
        <v>52.018334000000003</v>
      </c>
      <c r="T15" s="41">
        <v>22.715765000000001</v>
      </c>
      <c r="U15" s="41">
        <v>4.1104719999999997</v>
      </c>
      <c r="V15" s="60">
        <v>81.993094999999997</v>
      </c>
      <c r="W15" s="41">
        <v>17.580269999999999</v>
      </c>
      <c r="X15" s="41">
        <v>6.7065590000000004</v>
      </c>
      <c r="Y15" s="56">
        <v>1.0817030000000001</v>
      </c>
    </row>
    <row r="16" spans="1:38" x14ac:dyDescent="0.45">
      <c r="A16" s="57"/>
      <c r="B16" s="40">
        <v>14</v>
      </c>
      <c r="C16" s="58">
        <v>959</v>
      </c>
      <c r="D16" s="40">
        <v>220</v>
      </c>
      <c r="E16" s="40">
        <v>559</v>
      </c>
      <c r="F16" s="40">
        <v>26</v>
      </c>
      <c r="G16" s="59">
        <v>129</v>
      </c>
      <c r="H16" s="40">
        <v>760</v>
      </c>
      <c r="I16" s="40">
        <v>154</v>
      </c>
      <c r="J16" s="40">
        <v>471</v>
      </c>
      <c r="K16" s="40">
        <v>19</v>
      </c>
      <c r="L16" s="40">
        <v>100</v>
      </c>
      <c r="M16" s="58">
        <v>605.97287100000005</v>
      </c>
      <c r="N16" s="40">
        <v>87.375889999999998</v>
      </c>
      <c r="O16" s="40">
        <v>433.23111299999999</v>
      </c>
      <c r="P16" s="40">
        <v>0</v>
      </c>
      <c r="Q16" s="59">
        <v>85.365851000000006</v>
      </c>
      <c r="R16" s="40">
        <v>475.92960799999997</v>
      </c>
      <c r="S16" s="40">
        <v>118.888867</v>
      </c>
      <c r="T16" s="41">
        <v>22.812127</v>
      </c>
      <c r="U16" s="41">
        <v>6.2083760000000003</v>
      </c>
      <c r="V16" s="60">
        <v>225.38833099999999</v>
      </c>
      <c r="W16" s="41">
        <v>41.563046999999997</v>
      </c>
      <c r="X16" s="41">
        <v>12.483362</v>
      </c>
      <c r="Y16" s="56">
        <v>2.463822</v>
      </c>
    </row>
    <row r="17" spans="1:25" x14ac:dyDescent="0.45">
      <c r="A17" s="57"/>
      <c r="B17" s="40">
        <v>15</v>
      </c>
      <c r="C17" s="58">
        <v>1337</v>
      </c>
      <c r="D17" s="40">
        <v>841</v>
      </c>
      <c r="E17" s="40">
        <v>328</v>
      </c>
      <c r="F17" s="40">
        <v>28</v>
      </c>
      <c r="G17" s="59">
        <v>105</v>
      </c>
      <c r="H17" s="40">
        <v>888</v>
      </c>
      <c r="I17" s="40">
        <v>512</v>
      </c>
      <c r="J17" s="40">
        <v>258</v>
      </c>
      <c r="K17" s="40">
        <v>19</v>
      </c>
      <c r="L17" s="40">
        <v>76</v>
      </c>
      <c r="M17" s="58">
        <v>921.43815700000005</v>
      </c>
      <c r="N17" s="40">
        <v>454.04903000000002</v>
      </c>
      <c r="O17" s="40">
        <v>377.690718</v>
      </c>
      <c r="P17" s="40">
        <v>9.5</v>
      </c>
      <c r="Q17" s="59">
        <v>74.642855999999995</v>
      </c>
      <c r="R17" s="40">
        <v>815.82274500000005</v>
      </c>
      <c r="S17" s="40">
        <v>212.21473599999999</v>
      </c>
      <c r="T17" s="41">
        <v>68.138953999999998</v>
      </c>
      <c r="U17" s="41">
        <v>12.928194</v>
      </c>
      <c r="V17" s="60">
        <v>357.769181</v>
      </c>
      <c r="W17" s="41">
        <v>69.073232000000004</v>
      </c>
      <c r="X17" s="41">
        <v>26.061214</v>
      </c>
      <c r="Y17" s="56">
        <v>4.2965350000000004</v>
      </c>
    </row>
    <row r="18" spans="1:25" x14ac:dyDescent="0.45">
      <c r="A18" s="57"/>
      <c r="B18" s="40">
        <v>16</v>
      </c>
      <c r="C18" s="58">
        <v>676</v>
      </c>
      <c r="D18" s="40">
        <v>381</v>
      </c>
      <c r="E18" s="40">
        <v>168</v>
      </c>
      <c r="F18" s="40">
        <v>38</v>
      </c>
      <c r="G18" s="59">
        <v>74</v>
      </c>
      <c r="H18" s="40">
        <v>443</v>
      </c>
      <c r="I18" s="40">
        <v>225</v>
      </c>
      <c r="J18" s="40">
        <v>135</v>
      </c>
      <c r="K18" s="40">
        <v>26</v>
      </c>
      <c r="L18" s="40">
        <v>52</v>
      </c>
      <c r="M18" s="58">
        <v>420.89890800000001</v>
      </c>
      <c r="N18" s="40">
        <v>153.86159599999999</v>
      </c>
      <c r="O18" s="40">
        <v>160.93742399999999</v>
      </c>
      <c r="P18" s="40">
        <v>45.701754999999999</v>
      </c>
      <c r="Q18" s="59">
        <v>55.715586000000002</v>
      </c>
      <c r="R18" s="40">
        <v>262.90528399999999</v>
      </c>
      <c r="S18" s="40">
        <v>93.929507999999998</v>
      </c>
      <c r="T18" s="41">
        <v>11.346978999999999</v>
      </c>
      <c r="U18" s="41">
        <v>10.592465000000001</v>
      </c>
      <c r="V18" s="60">
        <v>85.240103000000005</v>
      </c>
      <c r="W18" s="41">
        <v>21.471844999999998</v>
      </c>
      <c r="X18" s="41">
        <v>2.4629120000000002</v>
      </c>
      <c r="Y18" s="56">
        <v>4.6169419999999999</v>
      </c>
    </row>
    <row r="19" spans="1:25" x14ac:dyDescent="0.45">
      <c r="A19" s="55"/>
      <c r="B19" s="40">
        <v>17</v>
      </c>
      <c r="C19" s="58">
        <v>0</v>
      </c>
      <c r="D19" s="40">
        <v>0</v>
      </c>
      <c r="E19" s="40">
        <v>0</v>
      </c>
      <c r="F19" s="40">
        <v>0</v>
      </c>
      <c r="G19" s="59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58">
        <v>0</v>
      </c>
      <c r="N19" s="40">
        <v>0</v>
      </c>
      <c r="O19" s="40">
        <v>0</v>
      </c>
      <c r="P19" s="40">
        <v>0</v>
      </c>
      <c r="Q19" s="59">
        <v>0</v>
      </c>
      <c r="R19" s="40">
        <v>0</v>
      </c>
      <c r="S19" s="40">
        <v>0</v>
      </c>
      <c r="T19" s="41">
        <v>0</v>
      </c>
      <c r="U19" s="41">
        <v>0</v>
      </c>
      <c r="V19" s="60">
        <v>0</v>
      </c>
      <c r="W19" s="41">
        <v>0</v>
      </c>
      <c r="X19" s="41">
        <v>0</v>
      </c>
      <c r="Y19" s="56">
        <v>0</v>
      </c>
    </row>
    <row r="20" spans="1:25" x14ac:dyDescent="0.45">
      <c r="A20" s="57"/>
      <c r="B20" s="40">
        <v>18</v>
      </c>
      <c r="C20" s="58">
        <v>0</v>
      </c>
      <c r="D20" s="40">
        <v>0</v>
      </c>
      <c r="E20" s="40">
        <v>0</v>
      </c>
      <c r="F20" s="40">
        <v>0</v>
      </c>
      <c r="G20" s="59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58">
        <v>0</v>
      </c>
      <c r="N20" s="40">
        <v>0</v>
      </c>
      <c r="O20" s="40">
        <v>0</v>
      </c>
      <c r="P20" s="40">
        <v>0</v>
      </c>
      <c r="Q20" s="59">
        <v>0</v>
      </c>
      <c r="R20" s="40">
        <v>24.000001999999999</v>
      </c>
      <c r="S20" s="40">
        <v>8.3412799999999994</v>
      </c>
      <c r="T20" s="41">
        <v>1.0859730000000001</v>
      </c>
      <c r="U20" s="41">
        <v>1.1945699999999999</v>
      </c>
      <c r="V20" s="60">
        <v>7.6018100000000004</v>
      </c>
      <c r="W20" s="41">
        <v>1.8133220000000001</v>
      </c>
      <c r="X20" s="41">
        <v>0.217195</v>
      </c>
      <c r="Y20" s="56">
        <v>0.54298599999999997</v>
      </c>
    </row>
    <row r="21" spans="1:25" x14ac:dyDescent="0.45">
      <c r="A21" s="57"/>
      <c r="B21" s="40">
        <v>19</v>
      </c>
      <c r="C21" s="58">
        <v>872</v>
      </c>
      <c r="D21" s="40">
        <v>173</v>
      </c>
      <c r="E21" s="40">
        <v>541</v>
      </c>
      <c r="F21" s="40">
        <v>15</v>
      </c>
      <c r="G21" s="59">
        <v>131</v>
      </c>
      <c r="H21" s="40">
        <v>584</v>
      </c>
      <c r="I21" s="40">
        <v>108</v>
      </c>
      <c r="J21" s="40">
        <v>374</v>
      </c>
      <c r="K21" s="40">
        <v>9</v>
      </c>
      <c r="L21" s="40">
        <v>83</v>
      </c>
      <c r="M21" s="58">
        <v>567.30007499999999</v>
      </c>
      <c r="N21" s="40">
        <v>65.328186000000002</v>
      </c>
      <c r="O21" s="40">
        <v>380.15637700000002</v>
      </c>
      <c r="P21" s="40">
        <v>22.894736999999999</v>
      </c>
      <c r="Q21" s="59">
        <v>93.563633999999993</v>
      </c>
      <c r="R21" s="40">
        <v>486.99998799999997</v>
      </c>
      <c r="S21" s="40">
        <v>86.039109999999994</v>
      </c>
      <c r="T21" s="41">
        <v>47.756974</v>
      </c>
      <c r="U21" s="41">
        <v>12.589002000000001</v>
      </c>
      <c r="V21" s="60">
        <v>203.574085</v>
      </c>
      <c r="W21" s="41">
        <v>31.547326000000002</v>
      </c>
      <c r="X21" s="41">
        <v>18.489839</v>
      </c>
      <c r="Y21" s="56">
        <v>6.2809270000000001</v>
      </c>
    </row>
    <row r="22" spans="1:25" x14ac:dyDescent="0.45">
      <c r="A22" s="57"/>
      <c r="B22" s="40">
        <v>20</v>
      </c>
      <c r="C22" s="58">
        <v>21</v>
      </c>
      <c r="D22" s="40">
        <v>9</v>
      </c>
      <c r="E22" s="40">
        <v>9</v>
      </c>
      <c r="F22" s="40">
        <v>0</v>
      </c>
      <c r="G22" s="59">
        <v>1</v>
      </c>
      <c r="H22" s="40">
        <v>16</v>
      </c>
      <c r="I22" s="40">
        <v>5</v>
      </c>
      <c r="J22" s="40">
        <v>9</v>
      </c>
      <c r="K22" s="40">
        <v>0</v>
      </c>
      <c r="L22" s="40">
        <v>1</v>
      </c>
      <c r="M22" s="58">
        <v>14.760289999999999</v>
      </c>
      <c r="N22" s="40">
        <v>3.3771110000000002</v>
      </c>
      <c r="O22" s="40">
        <v>8.9146920000000005</v>
      </c>
      <c r="P22" s="40">
        <v>0</v>
      </c>
      <c r="Q22" s="59">
        <v>1.2184870000000001</v>
      </c>
      <c r="R22" s="40">
        <v>2.9999989999999999</v>
      </c>
      <c r="S22" s="40">
        <v>0.44364599999999998</v>
      </c>
      <c r="T22" s="41">
        <v>0.47299200000000002</v>
      </c>
      <c r="U22" s="41">
        <v>3.0657E-2</v>
      </c>
      <c r="V22" s="60">
        <v>1.3751819999999999</v>
      </c>
      <c r="W22" s="41">
        <v>0.175508</v>
      </c>
      <c r="X22" s="41">
        <v>0.17080300000000001</v>
      </c>
      <c r="Y22" s="56">
        <v>1.7517999999999999E-2</v>
      </c>
    </row>
    <row r="23" spans="1:25" x14ac:dyDescent="0.45">
      <c r="A23" s="55"/>
      <c r="B23" s="40">
        <v>21</v>
      </c>
      <c r="C23" s="58">
        <v>328</v>
      </c>
      <c r="D23" s="40">
        <v>117</v>
      </c>
      <c r="E23" s="40">
        <v>153</v>
      </c>
      <c r="F23" s="40">
        <v>11</v>
      </c>
      <c r="G23" s="59">
        <v>31</v>
      </c>
      <c r="H23" s="40">
        <v>229</v>
      </c>
      <c r="I23" s="40">
        <v>71</v>
      </c>
      <c r="J23" s="40">
        <v>118</v>
      </c>
      <c r="K23" s="40">
        <v>6</v>
      </c>
      <c r="L23" s="40">
        <v>21</v>
      </c>
      <c r="M23" s="58">
        <v>239.57302899999999</v>
      </c>
      <c r="N23" s="40">
        <v>64.735242999999997</v>
      </c>
      <c r="O23" s="40">
        <v>126.187789</v>
      </c>
      <c r="P23" s="40">
        <v>22.894736999999999</v>
      </c>
      <c r="Q23" s="59">
        <v>13.374301000000001</v>
      </c>
      <c r="R23" s="40">
        <v>171</v>
      </c>
      <c r="S23" s="40">
        <v>39.868805999999999</v>
      </c>
      <c r="T23" s="41">
        <v>7.4692819999999998</v>
      </c>
      <c r="U23" s="41">
        <v>2.8240229999999999</v>
      </c>
      <c r="V23" s="60">
        <v>80.471249999999998</v>
      </c>
      <c r="W23" s="41">
        <v>12.59872</v>
      </c>
      <c r="X23" s="41">
        <v>3.5747439999999999</v>
      </c>
      <c r="Y23" s="56">
        <v>0.25475300000000001</v>
      </c>
    </row>
    <row r="24" spans="1:25" x14ac:dyDescent="0.45">
      <c r="A24" s="57"/>
      <c r="B24" s="40">
        <v>22</v>
      </c>
      <c r="C24" s="58">
        <v>701</v>
      </c>
      <c r="D24" s="40">
        <v>183</v>
      </c>
      <c r="E24" s="40">
        <v>333</v>
      </c>
      <c r="F24" s="40">
        <v>29</v>
      </c>
      <c r="G24" s="59">
        <v>147</v>
      </c>
      <c r="H24" s="40">
        <v>484</v>
      </c>
      <c r="I24" s="40">
        <v>114</v>
      </c>
      <c r="J24" s="40">
        <v>244</v>
      </c>
      <c r="K24" s="40">
        <v>18</v>
      </c>
      <c r="L24" s="40">
        <v>102</v>
      </c>
      <c r="M24" s="58">
        <v>477.74528700000002</v>
      </c>
      <c r="N24" s="40">
        <v>68.957527999999996</v>
      </c>
      <c r="O24" s="40">
        <v>248.01646099999999</v>
      </c>
      <c r="P24" s="40">
        <v>45.789473999999998</v>
      </c>
      <c r="Q24" s="59">
        <v>114.98181700000001</v>
      </c>
      <c r="R24" s="40">
        <v>373.00001800000001</v>
      </c>
      <c r="S24" s="40">
        <v>65.103460999999996</v>
      </c>
      <c r="T24" s="41">
        <v>36.823462999999997</v>
      </c>
      <c r="U24" s="41">
        <v>9.5307790000000008</v>
      </c>
      <c r="V24" s="60">
        <v>156.39141499999999</v>
      </c>
      <c r="W24" s="41">
        <v>24.112393000000001</v>
      </c>
      <c r="X24" s="41">
        <v>14.296168</v>
      </c>
      <c r="Y24" s="56">
        <v>4.7653889999999999</v>
      </c>
    </row>
    <row r="25" spans="1:25" x14ac:dyDescent="0.45">
      <c r="A25" s="57"/>
      <c r="B25" s="40">
        <v>23</v>
      </c>
      <c r="C25" s="58">
        <v>762</v>
      </c>
      <c r="D25" s="40">
        <v>194</v>
      </c>
      <c r="E25" s="40">
        <v>481</v>
      </c>
      <c r="F25" s="40">
        <v>2</v>
      </c>
      <c r="G25" s="59">
        <v>70</v>
      </c>
      <c r="H25" s="40">
        <v>522</v>
      </c>
      <c r="I25" s="40">
        <v>119</v>
      </c>
      <c r="J25" s="40">
        <v>341</v>
      </c>
      <c r="K25" s="40">
        <v>1</v>
      </c>
      <c r="L25" s="40">
        <v>51</v>
      </c>
      <c r="M25" s="58">
        <v>532.40866000000005</v>
      </c>
      <c r="N25" s="40">
        <v>121.843003</v>
      </c>
      <c r="O25" s="40">
        <v>365.45990499999999</v>
      </c>
      <c r="P25" s="40">
        <v>3.8157899999999998</v>
      </c>
      <c r="Q25" s="59">
        <v>32.480446000000001</v>
      </c>
      <c r="R25" s="40">
        <v>377.99999600000001</v>
      </c>
      <c r="S25" s="40">
        <v>89.076679999999996</v>
      </c>
      <c r="T25" s="41">
        <v>15.622984000000001</v>
      </c>
      <c r="U25" s="41">
        <v>6.0967739999999999</v>
      </c>
      <c r="V25" s="60">
        <v>178.71168599999999</v>
      </c>
      <c r="W25" s="41">
        <v>27.995528</v>
      </c>
      <c r="X25" s="41">
        <v>7.6209680000000004</v>
      </c>
      <c r="Y25" s="56">
        <v>0.381048</v>
      </c>
    </row>
    <row r="26" spans="1:25" x14ac:dyDescent="0.45">
      <c r="A26" s="57"/>
      <c r="B26" s="40">
        <v>24</v>
      </c>
      <c r="C26" s="58">
        <v>932</v>
      </c>
      <c r="D26" s="40">
        <v>403</v>
      </c>
      <c r="E26" s="40">
        <v>434</v>
      </c>
      <c r="F26" s="40">
        <v>24</v>
      </c>
      <c r="G26" s="59">
        <v>49</v>
      </c>
      <c r="H26" s="40">
        <v>646</v>
      </c>
      <c r="I26" s="40">
        <v>258</v>
      </c>
      <c r="J26" s="40">
        <v>318</v>
      </c>
      <c r="K26" s="40">
        <v>17</v>
      </c>
      <c r="L26" s="40">
        <v>38</v>
      </c>
      <c r="M26" s="58">
        <v>702.61490100000003</v>
      </c>
      <c r="N26" s="40">
        <v>264.16381699999999</v>
      </c>
      <c r="O26" s="40">
        <v>340.81011799999999</v>
      </c>
      <c r="P26" s="40">
        <v>64.86842</v>
      </c>
      <c r="Q26" s="59">
        <v>24.201117</v>
      </c>
      <c r="R26" s="40">
        <v>571</v>
      </c>
      <c r="S26" s="40">
        <v>130.83377300000001</v>
      </c>
      <c r="T26" s="41">
        <v>23.784496000000001</v>
      </c>
      <c r="U26" s="41">
        <v>9.1199180000000002</v>
      </c>
      <c r="V26" s="60">
        <v>263.72904499999999</v>
      </c>
      <c r="W26" s="41">
        <v>41.132801000000001</v>
      </c>
      <c r="X26" s="41">
        <v>11.132346999999999</v>
      </c>
      <c r="Y26" s="56">
        <v>1.09172</v>
      </c>
    </row>
    <row r="27" spans="1:25" x14ac:dyDescent="0.45">
      <c r="A27" s="55"/>
      <c r="B27" s="40">
        <v>25</v>
      </c>
      <c r="C27" s="58">
        <v>256</v>
      </c>
      <c r="D27" s="40">
        <v>151</v>
      </c>
      <c r="E27" s="40">
        <v>91</v>
      </c>
      <c r="F27" s="40">
        <v>5</v>
      </c>
      <c r="G27" s="59">
        <v>5</v>
      </c>
      <c r="H27" s="40">
        <v>185</v>
      </c>
      <c r="I27" s="40">
        <v>92</v>
      </c>
      <c r="J27" s="40">
        <v>80</v>
      </c>
      <c r="K27" s="40">
        <v>4</v>
      </c>
      <c r="L27" s="40">
        <v>5</v>
      </c>
      <c r="M27" s="58">
        <v>180.52600200000001</v>
      </c>
      <c r="N27" s="40">
        <v>33.266832999999998</v>
      </c>
      <c r="O27" s="40">
        <v>118.842178</v>
      </c>
      <c r="P27" s="40">
        <v>25.714286999999999</v>
      </c>
      <c r="Q27" s="59">
        <v>2.7027030000000001</v>
      </c>
      <c r="R27" s="40">
        <v>96.000005999999999</v>
      </c>
      <c r="S27" s="40">
        <v>46.112766000000001</v>
      </c>
      <c r="T27" s="41">
        <v>3.2898999999999998</v>
      </c>
      <c r="U27" s="41">
        <v>1.7317020000000001</v>
      </c>
      <c r="V27" s="60">
        <v>32.191566999999999</v>
      </c>
      <c r="W27" s="41">
        <v>13.437037999999999</v>
      </c>
      <c r="X27" s="41">
        <v>0.816191</v>
      </c>
      <c r="Y27" s="56">
        <v>0.71560500000000005</v>
      </c>
    </row>
    <row r="28" spans="1:25" x14ac:dyDescent="0.45">
      <c r="A28" s="57"/>
      <c r="B28" s="40">
        <v>26</v>
      </c>
      <c r="C28" s="58">
        <v>913</v>
      </c>
      <c r="D28" s="40">
        <v>250</v>
      </c>
      <c r="E28" s="40">
        <v>528</v>
      </c>
      <c r="F28" s="40">
        <v>23</v>
      </c>
      <c r="G28" s="59">
        <v>108</v>
      </c>
      <c r="H28" s="40">
        <v>656</v>
      </c>
      <c r="I28" s="40">
        <v>157</v>
      </c>
      <c r="J28" s="40">
        <v>412</v>
      </c>
      <c r="K28" s="40">
        <v>14</v>
      </c>
      <c r="L28" s="40">
        <v>69</v>
      </c>
      <c r="M28" s="58">
        <v>704.90688699999998</v>
      </c>
      <c r="N28" s="40">
        <v>160.75085200000001</v>
      </c>
      <c r="O28" s="40">
        <v>441.55273999999997</v>
      </c>
      <c r="P28" s="40">
        <v>53.421050999999999</v>
      </c>
      <c r="Q28" s="59">
        <v>43.944133000000001</v>
      </c>
      <c r="R28" s="40">
        <v>456.99999600000001</v>
      </c>
      <c r="S28" s="40">
        <v>94.078789</v>
      </c>
      <c r="T28" s="41">
        <v>19.563355999999999</v>
      </c>
      <c r="U28" s="41">
        <v>7.042808</v>
      </c>
      <c r="V28" s="60">
        <v>193.28595799999999</v>
      </c>
      <c r="W28" s="41">
        <v>29.617397</v>
      </c>
      <c r="X28" s="41">
        <v>7.8253430000000002</v>
      </c>
      <c r="Y28" s="56">
        <v>2.3476029999999999</v>
      </c>
    </row>
    <row r="29" spans="1:25" x14ac:dyDescent="0.45">
      <c r="A29" s="57"/>
      <c r="B29" s="40">
        <v>27</v>
      </c>
      <c r="C29" s="58">
        <v>7</v>
      </c>
      <c r="D29" s="40">
        <v>1</v>
      </c>
      <c r="E29" s="40">
        <v>5</v>
      </c>
      <c r="F29" s="40">
        <v>0</v>
      </c>
      <c r="G29" s="59">
        <v>1</v>
      </c>
      <c r="H29" s="40">
        <v>7</v>
      </c>
      <c r="I29" s="40">
        <v>1</v>
      </c>
      <c r="J29" s="40">
        <v>5</v>
      </c>
      <c r="K29" s="40">
        <v>0</v>
      </c>
      <c r="L29" s="40">
        <v>1</v>
      </c>
      <c r="M29" s="58">
        <v>6.8465160000000003</v>
      </c>
      <c r="N29" s="40">
        <v>0.67542199999999997</v>
      </c>
      <c r="O29" s="40">
        <v>4.9526070000000004</v>
      </c>
      <c r="P29" s="40">
        <v>0</v>
      </c>
      <c r="Q29" s="59">
        <v>1.2184870000000001</v>
      </c>
      <c r="R29" s="40">
        <v>0</v>
      </c>
      <c r="S29" s="40">
        <v>0</v>
      </c>
      <c r="T29" s="41">
        <v>0</v>
      </c>
      <c r="U29" s="41">
        <v>0</v>
      </c>
      <c r="V29" s="60">
        <v>0</v>
      </c>
      <c r="W29" s="41">
        <v>0</v>
      </c>
      <c r="X29" s="41">
        <v>0</v>
      </c>
      <c r="Y29" s="56">
        <v>0</v>
      </c>
    </row>
    <row r="30" spans="1:25" x14ac:dyDescent="0.45">
      <c r="A30" s="57"/>
      <c r="B30" s="40">
        <v>28</v>
      </c>
      <c r="C30" s="58">
        <v>2164</v>
      </c>
      <c r="D30" s="40">
        <v>662</v>
      </c>
      <c r="E30" s="40">
        <v>1183</v>
      </c>
      <c r="F30" s="40">
        <v>25</v>
      </c>
      <c r="G30" s="59">
        <v>242</v>
      </c>
      <c r="H30" s="40">
        <v>1499</v>
      </c>
      <c r="I30" s="40">
        <v>417</v>
      </c>
      <c r="J30" s="40">
        <v>860</v>
      </c>
      <c r="K30" s="40">
        <v>17</v>
      </c>
      <c r="L30" s="40">
        <v>176</v>
      </c>
      <c r="M30" s="58">
        <v>1400.933882</v>
      </c>
      <c r="N30" s="40">
        <v>281.651026</v>
      </c>
      <c r="O30" s="40">
        <v>851.84832700000004</v>
      </c>
      <c r="P30" s="40">
        <v>39.230767999999998</v>
      </c>
      <c r="Q30" s="59">
        <v>214.45378500000001</v>
      </c>
      <c r="R30" s="40">
        <v>1389.9999780000001</v>
      </c>
      <c r="S30" s="40">
        <v>308.19702899999999</v>
      </c>
      <c r="T30" s="41">
        <v>118.00583</v>
      </c>
      <c r="U30" s="41">
        <v>18.904316999999999</v>
      </c>
      <c r="V30" s="60">
        <v>684.00816499999996</v>
      </c>
      <c r="W30" s="41">
        <v>118.228075</v>
      </c>
      <c r="X30" s="41">
        <v>58.665111000000003</v>
      </c>
      <c r="Y30" s="56">
        <v>6.3617270000000001</v>
      </c>
    </row>
    <row r="31" spans="1:25" x14ac:dyDescent="0.45">
      <c r="A31" s="55"/>
      <c r="B31" s="40">
        <v>29</v>
      </c>
      <c r="C31" s="58">
        <v>3390</v>
      </c>
      <c r="D31" s="40">
        <v>506</v>
      </c>
      <c r="E31" s="40">
        <v>2393</v>
      </c>
      <c r="F31" s="40">
        <v>69</v>
      </c>
      <c r="G31" s="59">
        <v>356</v>
      </c>
      <c r="H31" s="40">
        <v>2577</v>
      </c>
      <c r="I31" s="40">
        <v>342</v>
      </c>
      <c r="J31" s="40">
        <v>1880</v>
      </c>
      <c r="K31" s="40">
        <v>50</v>
      </c>
      <c r="L31" s="40">
        <v>263</v>
      </c>
      <c r="M31" s="58">
        <v>2591.6080259999999</v>
      </c>
      <c r="N31" s="40">
        <v>279.927863</v>
      </c>
      <c r="O31" s="40">
        <v>2007.868162</v>
      </c>
      <c r="P31" s="40">
        <v>45.714286000000001</v>
      </c>
      <c r="Q31" s="59">
        <v>212.78522699999999</v>
      </c>
      <c r="R31" s="40">
        <v>2280.9999979999998</v>
      </c>
      <c r="S31" s="40">
        <v>210.48255</v>
      </c>
      <c r="T31" s="41">
        <v>111.600234</v>
      </c>
      <c r="U31" s="41">
        <v>11.897004000000001</v>
      </c>
      <c r="V31" s="60">
        <v>1270.466825</v>
      </c>
      <c r="W31" s="41">
        <v>88.233615</v>
      </c>
      <c r="X31" s="41">
        <v>51.225706000000002</v>
      </c>
      <c r="Y31" s="56">
        <v>5.0604659999999999</v>
      </c>
    </row>
    <row r="32" spans="1:25" x14ac:dyDescent="0.45">
      <c r="A32" s="57"/>
      <c r="B32" s="40">
        <v>30</v>
      </c>
      <c r="C32" s="58">
        <v>2130</v>
      </c>
      <c r="D32" s="40">
        <v>499</v>
      </c>
      <c r="E32" s="40">
        <v>1279</v>
      </c>
      <c r="F32" s="40">
        <v>37</v>
      </c>
      <c r="G32" s="59">
        <v>264</v>
      </c>
      <c r="H32" s="40">
        <v>1534</v>
      </c>
      <c r="I32" s="40">
        <v>314</v>
      </c>
      <c r="J32" s="40">
        <v>975</v>
      </c>
      <c r="K32" s="40">
        <v>28</v>
      </c>
      <c r="L32" s="40">
        <v>186</v>
      </c>
      <c r="M32" s="58">
        <v>1425.836861</v>
      </c>
      <c r="N32" s="40">
        <v>293.89162599999997</v>
      </c>
      <c r="O32" s="40">
        <v>943.82023300000003</v>
      </c>
      <c r="P32" s="40">
        <v>80</v>
      </c>
      <c r="Q32" s="59">
        <v>58.125</v>
      </c>
      <c r="R32" s="40">
        <v>1171.9999969999999</v>
      </c>
      <c r="S32" s="40">
        <v>222.62534600000001</v>
      </c>
      <c r="T32" s="41">
        <v>67.248386999999994</v>
      </c>
      <c r="U32" s="41">
        <v>14.857376</v>
      </c>
      <c r="V32" s="60">
        <v>610.64808500000004</v>
      </c>
      <c r="W32" s="41">
        <v>88.408081999999993</v>
      </c>
      <c r="X32" s="41">
        <v>33.592007000000002</v>
      </c>
      <c r="Y32" s="56">
        <v>6.421767</v>
      </c>
    </row>
    <row r="33" spans="1:25" x14ac:dyDescent="0.45">
      <c r="A33" s="57"/>
      <c r="B33" s="40">
        <v>31</v>
      </c>
      <c r="C33" s="58">
        <v>12</v>
      </c>
      <c r="D33" s="40">
        <v>5</v>
      </c>
      <c r="E33" s="40">
        <v>2</v>
      </c>
      <c r="F33" s="40">
        <v>0</v>
      </c>
      <c r="G33" s="59">
        <v>0</v>
      </c>
      <c r="H33" s="40">
        <v>8</v>
      </c>
      <c r="I33" s="40">
        <v>4</v>
      </c>
      <c r="J33" s="40">
        <v>1</v>
      </c>
      <c r="K33" s="40">
        <v>0</v>
      </c>
      <c r="L33" s="40">
        <v>0</v>
      </c>
      <c r="M33" s="58">
        <v>4.7118630000000001</v>
      </c>
      <c r="N33" s="40">
        <v>3.7438419999999999</v>
      </c>
      <c r="O33" s="40">
        <v>0.96802100000000002</v>
      </c>
      <c r="P33" s="40">
        <v>0</v>
      </c>
      <c r="Q33" s="59">
        <v>0</v>
      </c>
      <c r="R33" s="40">
        <v>0.99999899999999997</v>
      </c>
      <c r="S33" s="40">
        <v>0.12729399999999999</v>
      </c>
      <c r="T33" s="41">
        <v>9.6849000000000005E-2</v>
      </c>
      <c r="U33" s="41">
        <v>1.1669000000000001E-2</v>
      </c>
      <c r="V33" s="60">
        <v>0.53558899999999998</v>
      </c>
      <c r="W33" s="41">
        <v>5.3255999999999998E-2</v>
      </c>
      <c r="X33" s="41">
        <v>4.0840000000000001E-2</v>
      </c>
      <c r="Y33" s="56">
        <v>4.6670000000000001E-3</v>
      </c>
    </row>
    <row r="34" spans="1:25" x14ac:dyDescent="0.45">
      <c r="A34" s="57"/>
      <c r="B34" s="40">
        <v>32</v>
      </c>
      <c r="C34" s="58">
        <v>881</v>
      </c>
      <c r="D34" s="40">
        <v>262</v>
      </c>
      <c r="E34" s="40">
        <v>365</v>
      </c>
      <c r="F34" s="40">
        <v>35</v>
      </c>
      <c r="G34" s="59">
        <v>195</v>
      </c>
      <c r="H34" s="40">
        <v>579</v>
      </c>
      <c r="I34" s="40">
        <v>163</v>
      </c>
      <c r="J34" s="40">
        <v>254</v>
      </c>
      <c r="K34" s="40">
        <v>20</v>
      </c>
      <c r="L34" s="40">
        <v>129</v>
      </c>
      <c r="M34" s="58">
        <v>589.22442899999999</v>
      </c>
      <c r="N34" s="40">
        <v>171.58542499999999</v>
      </c>
      <c r="O34" s="40">
        <v>246.23857899999999</v>
      </c>
      <c r="P34" s="40">
        <v>15.849055999999999</v>
      </c>
      <c r="Q34" s="59">
        <v>154.21804299999999</v>
      </c>
      <c r="R34" s="40">
        <v>277.000001</v>
      </c>
      <c r="S34" s="40">
        <v>60.376283000000001</v>
      </c>
      <c r="T34" s="41">
        <v>37.288462000000003</v>
      </c>
      <c r="U34" s="41">
        <v>4.842657</v>
      </c>
      <c r="V34" s="60">
        <v>113.318185</v>
      </c>
      <c r="W34" s="41">
        <v>16.711293000000001</v>
      </c>
      <c r="X34" s="41">
        <v>13.075175</v>
      </c>
      <c r="Y34" s="56">
        <v>1.4527969999999999</v>
      </c>
    </row>
    <row r="35" spans="1:25" x14ac:dyDescent="0.45">
      <c r="A35" s="55"/>
      <c r="B35" s="40">
        <v>33</v>
      </c>
      <c r="C35" s="58">
        <v>543</v>
      </c>
      <c r="D35" s="40">
        <v>336</v>
      </c>
      <c r="E35" s="40">
        <v>126</v>
      </c>
      <c r="F35" s="40">
        <v>31</v>
      </c>
      <c r="G35" s="59">
        <v>33</v>
      </c>
      <c r="H35" s="40">
        <v>353</v>
      </c>
      <c r="I35" s="40">
        <v>210</v>
      </c>
      <c r="J35" s="40">
        <v>95</v>
      </c>
      <c r="K35" s="40">
        <v>15</v>
      </c>
      <c r="L35" s="40">
        <v>21</v>
      </c>
      <c r="M35" s="58">
        <v>376.86564700000002</v>
      </c>
      <c r="N35" s="40">
        <v>234.15821399999999</v>
      </c>
      <c r="O35" s="40">
        <v>101.1276</v>
      </c>
      <c r="P35" s="40">
        <v>22.700291</v>
      </c>
      <c r="Q35" s="59">
        <v>18.546195000000001</v>
      </c>
      <c r="R35" s="40">
        <v>181.00000199999999</v>
      </c>
      <c r="S35" s="40">
        <v>70.160736</v>
      </c>
      <c r="T35" s="41">
        <v>12.321789000000001</v>
      </c>
      <c r="U35" s="41">
        <v>4.2698410000000004</v>
      </c>
      <c r="V35" s="60">
        <v>71.044734000000005</v>
      </c>
      <c r="W35" s="41">
        <v>21.910170000000001</v>
      </c>
      <c r="X35" s="41">
        <v>5.0202020000000003</v>
      </c>
      <c r="Y35" s="56">
        <v>1.6551229999999999</v>
      </c>
    </row>
    <row r="36" spans="1:25" x14ac:dyDescent="0.45">
      <c r="A36" s="57"/>
      <c r="B36" s="40">
        <v>34</v>
      </c>
      <c r="C36" s="58">
        <v>849</v>
      </c>
      <c r="D36" s="40">
        <v>626</v>
      </c>
      <c r="E36" s="40">
        <v>153</v>
      </c>
      <c r="F36" s="40">
        <v>13</v>
      </c>
      <c r="G36" s="59">
        <v>37</v>
      </c>
      <c r="H36" s="40">
        <v>557</v>
      </c>
      <c r="I36" s="40">
        <v>383</v>
      </c>
      <c r="J36" s="40">
        <v>121</v>
      </c>
      <c r="K36" s="40">
        <v>13</v>
      </c>
      <c r="L36" s="40">
        <v>27</v>
      </c>
      <c r="M36" s="58">
        <v>308.98031900000001</v>
      </c>
      <c r="N36" s="40">
        <v>153.611141</v>
      </c>
      <c r="O36" s="40">
        <v>120.653893</v>
      </c>
      <c r="P36" s="40">
        <v>14.347826</v>
      </c>
      <c r="Q36" s="59">
        <v>20.367466</v>
      </c>
      <c r="R36" s="40">
        <v>220.00000399999999</v>
      </c>
      <c r="S36" s="40">
        <v>109.409498</v>
      </c>
      <c r="T36" s="41">
        <v>7.428572</v>
      </c>
      <c r="U36" s="41">
        <v>4</v>
      </c>
      <c r="V36" s="60">
        <v>72.000003000000007</v>
      </c>
      <c r="W36" s="41">
        <v>31.805088000000001</v>
      </c>
      <c r="X36" s="41">
        <v>1.714286</v>
      </c>
      <c r="Y36" s="56">
        <v>1.714286</v>
      </c>
    </row>
    <row r="37" spans="1:25" x14ac:dyDescent="0.45">
      <c r="A37" s="57"/>
      <c r="B37" s="40">
        <v>35</v>
      </c>
      <c r="C37" s="58">
        <v>412</v>
      </c>
      <c r="D37" s="40">
        <v>215</v>
      </c>
      <c r="E37" s="40">
        <v>172</v>
      </c>
      <c r="F37" s="40">
        <v>6</v>
      </c>
      <c r="G37" s="59">
        <v>18</v>
      </c>
      <c r="H37" s="40">
        <v>291</v>
      </c>
      <c r="I37" s="40">
        <v>134</v>
      </c>
      <c r="J37" s="40">
        <v>143</v>
      </c>
      <c r="K37" s="40">
        <v>3</v>
      </c>
      <c r="L37" s="40">
        <v>10</v>
      </c>
      <c r="M37" s="58">
        <v>241.83963900000001</v>
      </c>
      <c r="N37" s="40">
        <v>91.885272999999998</v>
      </c>
      <c r="O37" s="40">
        <v>134.282725</v>
      </c>
      <c r="P37" s="40">
        <v>0</v>
      </c>
      <c r="Q37" s="59">
        <v>15.671640999999999</v>
      </c>
      <c r="R37" s="40">
        <v>123.99999800000001</v>
      </c>
      <c r="S37" s="40">
        <v>45.837749000000002</v>
      </c>
      <c r="T37" s="41">
        <v>4.2161770000000001</v>
      </c>
      <c r="U37" s="41">
        <v>1.077774</v>
      </c>
      <c r="V37" s="60">
        <v>49.956192999999999</v>
      </c>
      <c r="W37" s="41">
        <v>15.031008</v>
      </c>
      <c r="X37" s="41">
        <v>1.7506710000000001</v>
      </c>
      <c r="Y37" s="56">
        <v>5.2979999999999999E-2</v>
      </c>
    </row>
    <row r="38" spans="1:25" x14ac:dyDescent="0.45">
      <c r="A38" s="57"/>
      <c r="B38" s="40">
        <v>36</v>
      </c>
      <c r="C38" s="58">
        <v>665</v>
      </c>
      <c r="D38" s="40">
        <v>97</v>
      </c>
      <c r="E38" s="40">
        <v>517</v>
      </c>
      <c r="F38" s="40">
        <v>17</v>
      </c>
      <c r="G38" s="59">
        <v>26</v>
      </c>
      <c r="H38" s="40">
        <v>508</v>
      </c>
      <c r="I38" s="40">
        <v>71</v>
      </c>
      <c r="J38" s="40">
        <v>402</v>
      </c>
      <c r="K38" s="40">
        <v>12</v>
      </c>
      <c r="L38" s="40">
        <v>19</v>
      </c>
      <c r="M38" s="58">
        <v>427.80156399999998</v>
      </c>
      <c r="N38" s="40">
        <v>69.061436</v>
      </c>
      <c r="O38" s="40">
        <v>316.9674</v>
      </c>
      <c r="P38" s="40">
        <v>13.333334000000001</v>
      </c>
      <c r="Q38" s="59">
        <v>26.772728000000001</v>
      </c>
      <c r="R38" s="40">
        <v>430.99999500000001</v>
      </c>
      <c r="S38" s="40">
        <v>69.206356</v>
      </c>
      <c r="T38" s="41">
        <v>14.967124</v>
      </c>
      <c r="U38" s="41">
        <v>4.5657100000000002</v>
      </c>
      <c r="V38" s="60">
        <v>253.61508799999999</v>
      </c>
      <c r="W38" s="41">
        <v>34.956184</v>
      </c>
      <c r="X38" s="41">
        <v>9.0909200000000006</v>
      </c>
      <c r="Y38" s="56">
        <v>1.231023</v>
      </c>
    </row>
    <row r="39" spans="1:25" x14ac:dyDescent="0.45">
      <c r="A39" s="55"/>
      <c r="B39" s="40">
        <v>37</v>
      </c>
      <c r="C39" s="58">
        <v>827</v>
      </c>
      <c r="D39" s="40">
        <v>148</v>
      </c>
      <c r="E39" s="40">
        <v>594</v>
      </c>
      <c r="F39" s="40">
        <v>24</v>
      </c>
      <c r="G39" s="59">
        <v>44</v>
      </c>
      <c r="H39" s="40">
        <v>670</v>
      </c>
      <c r="I39" s="40">
        <v>102</v>
      </c>
      <c r="J39" s="40">
        <v>511</v>
      </c>
      <c r="K39" s="40">
        <v>17</v>
      </c>
      <c r="L39" s="40">
        <v>30</v>
      </c>
      <c r="M39" s="58">
        <v>574.95457299999998</v>
      </c>
      <c r="N39" s="40">
        <v>99.215019999999996</v>
      </c>
      <c r="O39" s="40">
        <v>402.91127899999998</v>
      </c>
      <c r="P39" s="40">
        <v>18.888888999999999</v>
      </c>
      <c r="Q39" s="59">
        <v>42.272727000000003</v>
      </c>
      <c r="R39" s="40">
        <v>611.99998900000003</v>
      </c>
      <c r="S39" s="40">
        <v>79.911575999999997</v>
      </c>
      <c r="T39" s="41">
        <v>18.930226999999999</v>
      </c>
      <c r="U39" s="41">
        <v>6.6925679999999996</v>
      </c>
      <c r="V39" s="60">
        <v>370.46767999999997</v>
      </c>
      <c r="W39" s="41">
        <v>36.884343999999999</v>
      </c>
      <c r="X39" s="41">
        <v>8.1673580000000001</v>
      </c>
      <c r="Y39" s="56">
        <v>3.5239440000000002</v>
      </c>
    </row>
    <row r="40" spans="1:25" x14ac:dyDescent="0.45">
      <c r="A40" s="57"/>
      <c r="B40" s="40">
        <v>38</v>
      </c>
      <c r="C40" s="58">
        <v>586</v>
      </c>
      <c r="D40" s="40">
        <v>86</v>
      </c>
      <c r="E40" s="40">
        <v>402</v>
      </c>
      <c r="F40" s="40">
        <v>8</v>
      </c>
      <c r="G40" s="59">
        <v>74</v>
      </c>
      <c r="H40" s="40">
        <v>427</v>
      </c>
      <c r="I40" s="40">
        <v>61</v>
      </c>
      <c r="J40" s="40">
        <v>306</v>
      </c>
      <c r="K40" s="40">
        <v>4</v>
      </c>
      <c r="L40" s="40">
        <v>45</v>
      </c>
      <c r="M40" s="58">
        <v>380.58750400000002</v>
      </c>
      <c r="N40" s="40">
        <v>59.334474</v>
      </c>
      <c r="O40" s="40">
        <v>248.39950099999999</v>
      </c>
      <c r="P40" s="40">
        <v>4.444445</v>
      </c>
      <c r="Q40" s="59">
        <v>63.409089999999999</v>
      </c>
      <c r="R40" s="40">
        <v>330.99999600000001</v>
      </c>
      <c r="S40" s="40">
        <v>40.262396000000003</v>
      </c>
      <c r="T40" s="41">
        <v>9.8642380000000003</v>
      </c>
      <c r="U40" s="41">
        <v>3.6534219999999999</v>
      </c>
      <c r="V40" s="60">
        <v>202.03421900000001</v>
      </c>
      <c r="W40" s="41">
        <v>17.894397999999999</v>
      </c>
      <c r="X40" s="41">
        <v>3.6534219999999999</v>
      </c>
      <c r="Y40" s="56">
        <v>2.192053</v>
      </c>
    </row>
    <row r="41" spans="1:25" x14ac:dyDescent="0.45">
      <c r="A41" s="57"/>
      <c r="B41" s="40">
        <v>39</v>
      </c>
      <c r="C41" s="58">
        <v>511</v>
      </c>
      <c r="D41" s="40">
        <v>95</v>
      </c>
      <c r="E41" s="40">
        <v>328</v>
      </c>
      <c r="F41" s="40">
        <v>16</v>
      </c>
      <c r="G41" s="59">
        <v>59</v>
      </c>
      <c r="H41" s="40">
        <v>378</v>
      </c>
      <c r="I41" s="40">
        <v>64</v>
      </c>
      <c r="J41" s="40">
        <v>243</v>
      </c>
      <c r="K41" s="40">
        <v>16</v>
      </c>
      <c r="L41" s="40">
        <v>48</v>
      </c>
      <c r="M41" s="58">
        <v>369.37964499999998</v>
      </c>
      <c r="N41" s="40">
        <v>72.915519000000003</v>
      </c>
      <c r="O41" s="40">
        <v>232.04323500000001</v>
      </c>
      <c r="P41" s="40">
        <v>4.7619049999999996</v>
      </c>
      <c r="Q41" s="59">
        <v>58.963335999999998</v>
      </c>
      <c r="R41" s="40">
        <v>424</v>
      </c>
      <c r="S41" s="40">
        <v>70.633857000000006</v>
      </c>
      <c r="T41" s="41">
        <v>19.675173999999998</v>
      </c>
      <c r="U41" s="41">
        <v>5.4106730000000001</v>
      </c>
      <c r="V41" s="60">
        <v>216.91879299999999</v>
      </c>
      <c r="W41" s="41">
        <v>31.757857000000001</v>
      </c>
      <c r="X41" s="41">
        <v>8.3619489999999992</v>
      </c>
      <c r="Y41" s="56">
        <v>2.4593970000000001</v>
      </c>
    </row>
    <row r="42" spans="1:25" x14ac:dyDescent="0.45">
      <c r="A42" s="57"/>
      <c r="B42" s="40">
        <v>40</v>
      </c>
      <c r="C42" s="58">
        <v>1472</v>
      </c>
      <c r="D42" s="40">
        <v>406</v>
      </c>
      <c r="E42" s="40">
        <v>911</v>
      </c>
      <c r="F42" s="40">
        <v>21</v>
      </c>
      <c r="G42" s="59">
        <v>98</v>
      </c>
      <c r="H42" s="40">
        <v>1032</v>
      </c>
      <c r="I42" s="40">
        <v>256</v>
      </c>
      <c r="J42" s="40">
        <v>670</v>
      </c>
      <c r="K42" s="40">
        <v>16</v>
      </c>
      <c r="L42" s="40">
        <v>64</v>
      </c>
      <c r="M42" s="58">
        <v>1220.970423</v>
      </c>
      <c r="N42" s="40">
        <v>301.94872700000002</v>
      </c>
      <c r="O42" s="40">
        <v>753.60280499999999</v>
      </c>
      <c r="P42" s="40">
        <v>0</v>
      </c>
      <c r="Q42" s="59">
        <v>101.734105</v>
      </c>
      <c r="R42" s="40">
        <v>718.36245299999996</v>
      </c>
      <c r="S42" s="40">
        <v>123.67200099999999</v>
      </c>
      <c r="T42" s="41">
        <v>30.836272000000001</v>
      </c>
      <c r="U42" s="41">
        <v>11.173609000000001</v>
      </c>
      <c r="V42" s="60">
        <v>372.150059</v>
      </c>
      <c r="W42" s="41">
        <v>54.421629000000003</v>
      </c>
      <c r="X42" s="41">
        <v>14.428324</v>
      </c>
      <c r="Y42" s="56">
        <v>5.3687069999999997</v>
      </c>
    </row>
    <row r="43" spans="1:25" x14ac:dyDescent="0.45">
      <c r="A43" s="55"/>
      <c r="B43" s="40">
        <v>41</v>
      </c>
      <c r="C43" s="58">
        <v>789</v>
      </c>
      <c r="D43" s="40">
        <v>150</v>
      </c>
      <c r="E43" s="40">
        <v>548</v>
      </c>
      <c r="F43" s="40">
        <v>7</v>
      </c>
      <c r="G43" s="59">
        <v>64</v>
      </c>
      <c r="H43" s="40">
        <v>577</v>
      </c>
      <c r="I43" s="40">
        <v>98</v>
      </c>
      <c r="J43" s="40">
        <v>413</v>
      </c>
      <c r="K43" s="40">
        <v>7</v>
      </c>
      <c r="L43" s="40">
        <v>46</v>
      </c>
      <c r="M43" s="58">
        <v>498.93955699999998</v>
      </c>
      <c r="N43" s="40">
        <v>77.846153999999999</v>
      </c>
      <c r="O43" s="40">
        <v>317.46840500000002</v>
      </c>
      <c r="P43" s="40">
        <v>0</v>
      </c>
      <c r="Q43" s="59">
        <v>34.527168000000003</v>
      </c>
      <c r="R43" s="40">
        <v>504.76208300000002</v>
      </c>
      <c r="S43" s="40">
        <v>88.546982</v>
      </c>
      <c r="T43" s="41">
        <v>19.516024000000002</v>
      </c>
      <c r="U43" s="41">
        <v>4.4640000000000004</v>
      </c>
      <c r="V43" s="60">
        <v>249.52061499999999</v>
      </c>
      <c r="W43" s="41">
        <v>39.643911000000003</v>
      </c>
      <c r="X43" s="41">
        <v>10.308011</v>
      </c>
      <c r="Y43" s="56">
        <v>1.54922</v>
      </c>
    </row>
    <row r="44" spans="1:25" x14ac:dyDescent="0.45">
      <c r="A44" s="57"/>
      <c r="B44" s="40">
        <v>42</v>
      </c>
      <c r="C44" s="58">
        <v>531</v>
      </c>
      <c r="D44" s="40">
        <v>226</v>
      </c>
      <c r="E44" s="40">
        <v>237</v>
      </c>
      <c r="F44" s="40">
        <v>6</v>
      </c>
      <c r="G44" s="59">
        <v>51</v>
      </c>
      <c r="H44" s="40">
        <v>381</v>
      </c>
      <c r="I44" s="40">
        <v>145</v>
      </c>
      <c r="J44" s="40">
        <v>192</v>
      </c>
      <c r="K44" s="40">
        <v>3</v>
      </c>
      <c r="L44" s="40">
        <v>36</v>
      </c>
      <c r="M44" s="58">
        <v>292.55937499999999</v>
      </c>
      <c r="N44" s="40">
        <v>111.538461</v>
      </c>
      <c r="O44" s="40">
        <v>138.17091500000001</v>
      </c>
      <c r="P44" s="40">
        <v>0</v>
      </c>
      <c r="Q44" s="59">
        <v>21.6</v>
      </c>
      <c r="R44" s="40">
        <v>334.87546500000002</v>
      </c>
      <c r="S44" s="40">
        <v>66.696070000000006</v>
      </c>
      <c r="T44" s="41">
        <v>13.497282999999999</v>
      </c>
      <c r="U44" s="41">
        <v>3.2982529999999999</v>
      </c>
      <c r="V44" s="60">
        <v>162.39074099999999</v>
      </c>
      <c r="W44" s="41">
        <v>27.486563</v>
      </c>
      <c r="X44" s="41">
        <v>5.9116169999999997</v>
      </c>
      <c r="Y44" s="56">
        <v>1.464261</v>
      </c>
    </row>
    <row r="45" spans="1:25" x14ac:dyDescent="0.45">
      <c r="A45" s="57"/>
      <c r="B45" s="40">
        <v>43</v>
      </c>
      <c r="C45" s="58">
        <v>815</v>
      </c>
      <c r="D45" s="40">
        <v>184</v>
      </c>
      <c r="E45" s="40">
        <v>479</v>
      </c>
      <c r="F45" s="40">
        <v>14</v>
      </c>
      <c r="G45" s="59">
        <v>122</v>
      </c>
      <c r="H45" s="40">
        <v>573</v>
      </c>
      <c r="I45" s="40">
        <v>116</v>
      </c>
      <c r="J45" s="40">
        <v>351</v>
      </c>
      <c r="K45" s="40">
        <v>9</v>
      </c>
      <c r="L45" s="40">
        <v>82</v>
      </c>
      <c r="M45" s="58">
        <v>686.23697300000003</v>
      </c>
      <c r="N45" s="40">
        <v>136.82051799999999</v>
      </c>
      <c r="O45" s="40">
        <v>394.79789599999998</v>
      </c>
      <c r="P45" s="40">
        <v>0</v>
      </c>
      <c r="Q45" s="59">
        <v>130.346822</v>
      </c>
      <c r="R45" s="40">
        <v>406</v>
      </c>
      <c r="S45" s="40">
        <v>80.148814999999999</v>
      </c>
      <c r="T45" s="41">
        <v>16</v>
      </c>
      <c r="U45" s="41">
        <v>7</v>
      </c>
      <c r="V45" s="60">
        <v>207.99999800000001</v>
      </c>
      <c r="W45" s="41">
        <v>41.187586000000003</v>
      </c>
      <c r="X45" s="41">
        <v>8</v>
      </c>
      <c r="Y45" s="56">
        <v>2</v>
      </c>
    </row>
    <row r="46" spans="1:25" x14ac:dyDescent="0.45">
      <c r="A46" s="57"/>
      <c r="B46" s="40">
        <v>44</v>
      </c>
      <c r="C46" s="58">
        <v>1232</v>
      </c>
      <c r="D46" s="40">
        <v>730</v>
      </c>
      <c r="E46" s="40">
        <v>366</v>
      </c>
      <c r="F46" s="40">
        <v>61</v>
      </c>
      <c r="G46" s="59">
        <v>61</v>
      </c>
      <c r="H46" s="40">
        <v>770</v>
      </c>
      <c r="I46" s="40">
        <v>420</v>
      </c>
      <c r="J46" s="40">
        <v>257</v>
      </c>
      <c r="K46" s="40">
        <v>33</v>
      </c>
      <c r="L46" s="40">
        <v>49</v>
      </c>
      <c r="M46" s="58">
        <v>428.29671200000001</v>
      </c>
      <c r="N46" s="40">
        <v>94.31138</v>
      </c>
      <c r="O46" s="40">
        <v>261.69713100000001</v>
      </c>
      <c r="P46" s="40">
        <v>43.043480000000002</v>
      </c>
      <c r="Q46" s="59">
        <v>27.911391999999999</v>
      </c>
      <c r="R46" s="40">
        <v>335.99999800000001</v>
      </c>
      <c r="S46" s="40">
        <v>99.061823000000004</v>
      </c>
      <c r="T46" s="41">
        <v>12.475247</v>
      </c>
      <c r="U46" s="41">
        <v>6.6534649999999997</v>
      </c>
      <c r="V46" s="60">
        <v>158.019802</v>
      </c>
      <c r="W46" s="41">
        <v>31.477587</v>
      </c>
      <c r="X46" s="41">
        <v>4.9900989999999998</v>
      </c>
      <c r="Y46" s="56">
        <v>4.1584159999999999</v>
      </c>
    </row>
    <row r="47" spans="1:25" x14ac:dyDescent="0.45">
      <c r="A47" s="55"/>
      <c r="B47" s="40">
        <v>45</v>
      </c>
      <c r="C47" s="58">
        <v>857</v>
      </c>
      <c r="D47" s="40">
        <v>480</v>
      </c>
      <c r="E47" s="40">
        <v>297</v>
      </c>
      <c r="F47" s="40">
        <v>7</v>
      </c>
      <c r="G47" s="59">
        <v>53</v>
      </c>
      <c r="H47" s="40">
        <v>641</v>
      </c>
      <c r="I47" s="40">
        <v>316</v>
      </c>
      <c r="J47" s="40">
        <v>263</v>
      </c>
      <c r="K47" s="40">
        <v>6</v>
      </c>
      <c r="L47" s="40">
        <v>43</v>
      </c>
      <c r="M47" s="58">
        <v>695.31260399999996</v>
      </c>
      <c r="N47" s="40">
        <v>329.36556300000001</v>
      </c>
      <c r="O47" s="40">
        <v>325.32042000000001</v>
      </c>
      <c r="P47" s="40">
        <v>18.23077</v>
      </c>
      <c r="Q47" s="59">
        <v>22.395835000000002</v>
      </c>
      <c r="R47" s="40">
        <v>304.00000699999998</v>
      </c>
      <c r="S47" s="40">
        <v>91.360328999999993</v>
      </c>
      <c r="T47" s="41">
        <v>14.236915</v>
      </c>
      <c r="U47" s="41">
        <v>4.6060610000000004</v>
      </c>
      <c r="V47" s="60">
        <v>131.90083100000001</v>
      </c>
      <c r="W47" s="41">
        <v>25.170703</v>
      </c>
      <c r="X47" s="41">
        <v>5.8622589999999999</v>
      </c>
      <c r="Y47" s="56">
        <v>2.93113</v>
      </c>
    </row>
    <row r="48" spans="1:25" x14ac:dyDescent="0.45">
      <c r="A48" s="57"/>
      <c r="B48" s="40">
        <v>46</v>
      </c>
      <c r="C48" s="58">
        <v>1032</v>
      </c>
      <c r="D48" s="40">
        <v>457</v>
      </c>
      <c r="E48" s="40">
        <v>471</v>
      </c>
      <c r="F48" s="40">
        <v>22</v>
      </c>
      <c r="G48" s="59">
        <v>68</v>
      </c>
      <c r="H48" s="40">
        <v>736</v>
      </c>
      <c r="I48" s="40">
        <v>282</v>
      </c>
      <c r="J48" s="40">
        <v>377</v>
      </c>
      <c r="K48" s="40">
        <v>17</v>
      </c>
      <c r="L48" s="40">
        <v>48</v>
      </c>
      <c r="M48" s="58">
        <v>836.91518499999995</v>
      </c>
      <c r="N48" s="40">
        <v>293.92748499999999</v>
      </c>
      <c r="O48" s="40">
        <v>466.33385299999998</v>
      </c>
      <c r="P48" s="40">
        <v>51.653849000000001</v>
      </c>
      <c r="Q48" s="59">
        <v>24.999998999999999</v>
      </c>
      <c r="R48" s="40">
        <v>421.99998900000003</v>
      </c>
      <c r="S48" s="40">
        <v>126.822559</v>
      </c>
      <c r="T48" s="41">
        <v>19.763085</v>
      </c>
      <c r="U48" s="41">
        <v>6.3939389999999996</v>
      </c>
      <c r="V48" s="60">
        <v>183.099165</v>
      </c>
      <c r="W48" s="41">
        <v>34.940908999999998</v>
      </c>
      <c r="X48" s="41">
        <v>8.1377410000000001</v>
      </c>
      <c r="Y48" s="56">
        <v>4.0688700000000004</v>
      </c>
    </row>
    <row r="49" spans="1:25" x14ac:dyDescent="0.45">
      <c r="A49" s="57"/>
      <c r="B49" s="40">
        <v>47</v>
      </c>
      <c r="C49" s="58">
        <v>1087</v>
      </c>
      <c r="D49" s="40">
        <v>553</v>
      </c>
      <c r="E49" s="40">
        <v>431</v>
      </c>
      <c r="F49" s="40">
        <v>16</v>
      </c>
      <c r="G49" s="59">
        <v>62</v>
      </c>
      <c r="H49" s="40">
        <v>829</v>
      </c>
      <c r="I49" s="40">
        <v>381</v>
      </c>
      <c r="J49" s="40">
        <v>373</v>
      </c>
      <c r="K49" s="40">
        <v>11</v>
      </c>
      <c r="L49" s="40">
        <v>47</v>
      </c>
      <c r="M49" s="58">
        <v>771.34790999999996</v>
      </c>
      <c r="N49" s="40">
        <v>152.58422899999999</v>
      </c>
      <c r="O49" s="40">
        <v>514.37577999999996</v>
      </c>
      <c r="P49" s="40">
        <v>64.285717000000005</v>
      </c>
      <c r="Q49" s="59">
        <v>30.102176</v>
      </c>
      <c r="R49" s="40">
        <v>384.63464499999998</v>
      </c>
      <c r="S49" s="40">
        <v>137.78580400000001</v>
      </c>
      <c r="T49" s="41">
        <v>12.575104</v>
      </c>
      <c r="U49" s="41">
        <v>5.8985880000000002</v>
      </c>
      <c r="V49" s="60">
        <v>147.43440799999999</v>
      </c>
      <c r="W49" s="41">
        <v>39.180577</v>
      </c>
      <c r="X49" s="41">
        <v>4.4371539999999996</v>
      </c>
      <c r="Y49" s="56">
        <v>1.779582</v>
      </c>
    </row>
    <row r="50" spans="1:25" x14ac:dyDescent="0.45">
      <c r="A50" s="57"/>
      <c r="B50" s="40">
        <v>48</v>
      </c>
      <c r="C50" s="58">
        <v>519</v>
      </c>
      <c r="D50" s="40">
        <v>80</v>
      </c>
      <c r="E50" s="40">
        <v>361</v>
      </c>
      <c r="F50" s="40">
        <v>4</v>
      </c>
      <c r="G50" s="59">
        <v>66</v>
      </c>
      <c r="H50" s="40">
        <v>411</v>
      </c>
      <c r="I50" s="40">
        <v>56</v>
      </c>
      <c r="J50" s="40">
        <v>297</v>
      </c>
      <c r="K50" s="40">
        <v>4</v>
      </c>
      <c r="L50" s="40">
        <v>49</v>
      </c>
      <c r="M50" s="58">
        <v>346.78628200000003</v>
      </c>
      <c r="N50" s="40">
        <v>31.773049</v>
      </c>
      <c r="O50" s="40">
        <v>273.183966</v>
      </c>
      <c r="P50" s="40">
        <v>0</v>
      </c>
      <c r="Q50" s="59">
        <v>41.829267999999999</v>
      </c>
      <c r="R50" s="40">
        <v>326.00000699999998</v>
      </c>
      <c r="S50" s="40">
        <v>49.075228000000003</v>
      </c>
      <c r="T50" s="41">
        <v>21.715420999999999</v>
      </c>
      <c r="U50" s="41">
        <v>2.9033850000000001</v>
      </c>
      <c r="V50" s="60">
        <v>189.79062300000001</v>
      </c>
      <c r="W50" s="41">
        <v>16.755382999999998</v>
      </c>
      <c r="X50" s="41">
        <v>12.555559000000001</v>
      </c>
      <c r="Y50" s="56">
        <v>0.98265400000000003</v>
      </c>
    </row>
    <row r="51" spans="1:25" x14ac:dyDescent="0.45">
      <c r="A51" s="55"/>
      <c r="B51" s="40">
        <v>49</v>
      </c>
      <c r="C51" s="58">
        <v>664</v>
      </c>
      <c r="D51" s="40">
        <v>429</v>
      </c>
      <c r="E51" s="40">
        <v>209</v>
      </c>
      <c r="F51" s="40">
        <v>3</v>
      </c>
      <c r="G51" s="59">
        <v>16</v>
      </c>
      <c r="H51" s="40">
        <v>479</v>
      </c>
      <c r="I51" s="40">
        <v>282</v>
      </c>
      <c r="J51" s="40">
        <v>174</v>
      </c>
      <c r="K51" s="40">
        <v>1</v>
      </c>
      <c r="L51" s="40">
        <v>16</v>
      </c>
      <c r="M51" s="58">
        <v>524.35094400000003</v>
      </c>
      <c r="N51" s="40">
        <v>250.081671</v>
      </c>
      <c r="O51" s="40">
        <v>254.721654</v>
      </c>
      <c r="P51" s="40">
        <v>0.5</v>
      </c>
      <c r="Q51" s="59">
        <v>15.714286</v>
      </c>
      <c r="R51" s="40">
        <v>213.71042399999999</v>
      </c>
      <c r="S51" s="40">
        <v>82.522795000000002</v>
      </c>
      <c r="T51" s="41">
        <v>7.5290939999999997</v>
      </c>
      <c r="U51" s="41">
        <v>3.1853859999999998</v>
      </c>
      <c r="V51" s="60">
        <v>72.974289999999996</v>
      </c>
      <c r="W51" s="41">
        <v>20.953053000000001</v>
      </c>
      <c r="X51" s="41">
        <v>2.0270640000000002</v>
      </c>
      <c r="Y51" s="56">
        <v>0.86874200000000001</v>
      </c>
    </row>
    <row r="52" spans="1:25" x14ac:dyDescent="0.45">
      <c r="A52" s="57"/>
      <c r="B52" s="40">
        <v>50</v>
      </c>
      <c r="C52" s="58">
        <v>892</v>
      </c>
      <c r="D52" s="40">
        <v>498</v>
      </c>
      <c r="E52" s="40">
        <v>308</v>
      </c>
      <c r="F52" s="40">
        <v>9</v>
      </c>
      <c r="G52" s="59">
        <v>57</v>
      </c>
      <c r="H52" s="40">
        <v>630</v>
      </c>
      <c r="I52" s="40">
        <v>317</v>
      </c>
      <c r="J52" s="40">
        <v>255</v>
      </c>
      <c r="K52" s="40">
        <v>4</v>
      </c>
      <c r="L52" s="40">
        <v>39</v>
      </c>
      <c r="M52" s="58">
        <v>485.00000399999999</v>
      </c>
      <c r="N52" s="40">
        <v>244.99999500000001</v>
      </c>
      <c r="O52" s="40">
        <v>240.00000700000001</v>
      </c>
      <c r="P52" s="40">
        <v>0</v>
      </c>
      <c r="Q52" s="59">
        <v>0</v>
      </c>
      <c r="R52" s="40">
        <v>345.997298</v>
      </c>
      <c r="S52" s="40">
        <v>101.483249</v>
      </c>
      <c r="T52" s="41">
        <v>9.2709600000000005</v>
      </c>
      <c r="U52" s="41">
        <v>5.652355</v>
      </c>
      <c r="V52" s="60">
        <v>166.29270199999999</v>
      </c>
      <c r="W52" s="41">
        <v>38.318447999999997</v>
      </c>
      <c r="X52" s="41">
        <v>5.6415300000000004</v>
      </c>
      <c r="Y52" s="56">
        <v>2.0526960000000001</v>
      </c>
    </row>
    <row r="53" spans="1:25" x14ac:dyDescent="0.45">
      <c r="A53" s="57"/>
      <c r="B53" s="40">
        <v>51</v>
      </c>
      <c r="C53" s="58">
        <v>1462</v>
      </c>
      <c r="D53" s="40">
        <v>599</v>
      </c>
      <c r="E53" s="40">
        <v>544</v>
      </c>
      <c r="F53" s="40">
        <v>39</v>
      </c>
      <c r="G53" s="59">
        <v>253</v>
      </c>
      <c r="H53" s="40">
        <v>1060</v>
      </c>
      <c r="I53" s="40">
        <v>387</v>
      </c>
      <c r="J53" s="40">
        <v>453</v>
      </c>
      <c r="K53" s="40">
        <v>26</v>
      </c>
      <c r="L53" s="40">
        <v>176</v>
      </c>
      <c r="M53" s="58">
        <v>1095.367923</v>
      </c>
      <c r="N53" s="40">
        <v>443.86056100000002</v>
      </c>
      <c r="O53" s="40">
        <v>444.377746</v>
      </c>
      <c r="P53" s="40">
        <v>29.433964</v>
      </c>
      <c r="Q53" s="59">
        <v>175.36231799999999</v>
      </c>
      <c r="R53" s="40">
        <v>821.99999700000001</v>
      </c>
      <c r="S53" s="40">
        <v>233.203069</v>
      </c>
      <c r="T53" s="41">
        <v>85.845292999999998</v>
      </c>
      <c r="U53" s="41">
        <v>20.202186999999999</v>
      </c>
      <c r="V53" s="60">
        <v>353.63708200000002</v>
      </c>
      <c r="W53" s="41">
        <v>75.466493</v>
      </c>
      <c r="X53" s="41">
        <v>35.656871000000002</v>
      </c>
      <c r="Y53" s="56">
        <v>7.16181</v>
      </c>
    </row>
    <row r="54" spans="1:25" x14ac:dyDescent="0.45">
      <c r="A54" s="57"/>
      <c r="B54" s="40">
        <v>52</v>
      </c>
      <c r="C54" s="58">
        <v>12</v>
      </c>
      <c r="D54" s="40">
        <v>6</v>
      </c>
      <c r="E54" s="40">
        <v>5</v>
      </c>
      <c r="F54" s="40">
        <v>1</v>
      </c>
      <c r="G54" s="59">
        <v>0</v>
      </c>
      <c r="H54" s="40">
        <v>9</v>
      </c>
      <c r="I54" s="40">
        <v>4</v>
      </c>
      <c r="J54" s="40">
        <v>4</v>
      </c>
      <c r="K54" s="40">
        <v>1</v>
      </c>
      <c r="L54" s="40">
        <v>0</v>
      </c>
      <c r="M54" s="58">
        <v>9.6436469999999996</v>
      </c>
      <c r="N54" s="40">
        <v>4.5877059999999998</v>
      </c>
      <c r="O54" s="40">
        <v>3.9238650000000002</v>
      </c>
      <c r="P54" s="40">
        <v>1.1320760000000001</v>
      </c>
      <c r="Q54" s="59">
        <v>0</v>
      </c>
      <c r="R54" s="40">
        <v>59.999999000000003</v>
      </c>
      <c r="S54" s="40">
        <v>13.077895</v>
      </c>
      <c r="T54" s="41">
        <v>8.0769230000000007</v>
      </c>
      <c r="U54" s="41">
        <v>1.048951</v>
      </c>
      <c r="V54" s="60">
        <v>24.545452999999998</v>
      </c>
      <c r="W54" s="41">
        <v>3.6197750000000002</v>
      </c>
      <c r="X54" s="41">
        <v>2.8321679999999998</v>
      </c>
      <c r="Y54" s="56">
        <v>0.31468499999999999</v>
      </c>
    </row>
    <row r="56" spans="1:25" x14ac:dyDescent="0.45">
      <c r="B56" s="36" t="s">
        <v>0</v>
      </c>
      <c r="C56" s="42">
        <f>SUM(C3:C54)</f>
        <v>37882</v>
      </c>
      <c r="D56" s="42">
        <f>SUM(D3:D55)</f>
        <v>12863</v>
      </c>
      <c r="E56" s="42">
        <f>SUM(E3:E55)</f>
        <v>19073</v>
      </c>
      <c r="F56" s="42">
        <f>SUM(F3:F55)</f>
        <v>812</v>
      </c>
      <c r="G56" s="42">
        <f>SUM(G3:G55)</f>
        <v>4328</v>
      </c>
      <c r="H56" s="42">
        <f>SUM(H3:H55)</f>
        <v>27044</v>
      </c>
      <c r="I56" s="42">
        <f>SUM(I3:I55)</f>
        <v>8151</v>
      </c>
      <c r="J56" s="42">
        <f>SUM(J3:J55)</f>
        <v>14780</v>
      </c>
      <c r="K56" s="42">
        <f>SUM(K3:K55)</f>
        <v>548</v>
      </c>
      <c r="L56" s="42">
        <f>SUM(L3:L55)</f>
        <v>3028</v>
      </c>
      <c r="M56" s="42">
        <f>SUM(M3:M55)</f>
        <v>26648.270100000009</v>
      </c>
      <c r="N56" s="42">
        <f>SUM(N3:N55)</f>
        <v>6916.9707050000015</v>
      </c>
      <c r="O56" s="42">
        <f>SUM(O3:O55)</f>
        <v>15731.048341000003</v>
      </c>
      <c r="P56" s="42">
        <f>SUM(P3:P55)</f>
        <v>967.20103300000005</v>
      </c>
      <c r="Q56" s="42">
        <f>SUM(Q3:Q55)</f>
        <v>2551.5859939999991</v>
      </c>
      <c r="R56" s="42">
        <f>SUM(R3:R55)</f>
        <v>19805.99995899999</v>
      </c>
      <c r="S56" s="42">
        <f>SUM(S3:S55)</f>
        <v>4155.8077729999995</v>
      </c>
      <c r="T56" s="42">
        <f>SUM(T3:T55)</f>
        <v>1231.5842690000002</v>
      </c>
      <c r="U56" s="42">
        <f>SUM(U3:U55)</f>
        <v>293.24565100000001</v>
      </c>
      <c r="V56" s="42">
        <f>SUM(V3:V55)</f>
        <v>9588.2299720000028</v>
      </c>
      <c r="W56" s="42">
        <f>SUM(W3:W55)</f>
        <v>1488.9484499999996</v>
      </c>
      <c r="X56" s="42">
        <f>SUM(X3:X55)</f>
        <v>529.01915700000006</v>
      </c>
      <c r="Y56" s="42">
        <f>SUM(Y3:Y55)</f>
        <v>116.28676100000001</v>
      </c>
    </row>
  </sheetData>
  <sheetProtection sheet="1" objects="1" scenarios="1" selectLockedCells="1"/>
  <protectedRanges>
    <protectedRange sqref="A3:A54" name="Range1_1"/>
  </protectedRanges>
  <mergeCells count="6">
    <mergeCell ref="AA1:AL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workbookViewId="0">
      <selection activeCell="A4" sqref="A4:G5"/>
    </sheetView>
  </sheetViews>
  <sheetFormatPr defaultColWidth="9.109375" defaultRowHeight="12.9" x14ac:dyDescent="0.5"/>
  <cols>
    <col min="1" max="1" width="11.5546875" style="47" customWidth="1"/>
    <col min="2" max="2" width="13.6640625" style="47" customWidth="1"/>
    <col min="3" max="3" width="8.21875" style="47" bestFit="1" customWidth="1"/>
    <col min="4" max="5" width="6.21875" style="47" bestFit="1" customWidth="1"/>
    <col min="6" max="6" width="6.21875" style="47" customWidth="1"/>
    <col min="7" max="7" width="13.44140625" style="47" bestFit="1" customWidth="1"/>
    <col min="8" max="8" width="8.77734375" style="47" bestFit="1" customWidth="1"/>
    <col min="9" max="9" width="10.109375" style="47" bestFit="1" customWidth="1"/>
    <col min="10" max="11" width="8" style="47" bestFit="1" customWidth="1"/>
    <col min="12" max="12" width="8" style="47" customWidth="1"/>
    <col min="13" max="13" width="13.109375" style="47" customWidth="1"/>
    <col min="14" max="15" width="8" style="47" bestFit="1" customWidth="1"/>
    <col min="16" max="16" width="8" style="47" customWidth="1"/>
    <col min="17" max="17" width="10.109375" style="47" bestFit="1" customWidth="1"/>
    <col min="18" max="18" width="6.44140625" style="47" bestFit="1" customWidth="1"/>
    <col min="19" max="19" width="9.109375" style="47" bestFit="1" customWidth="1"/>
    <col min="20" max="20" width="7.44140625" style="47" bestFit="1" customWidth="1"/>
    <col min="21" max="21" width="6.77734375" style="47" bestFit="1" customWidth="1"/>
    <col min="22" max="22" width="5.44140625" style="47" bestFit="1" customWidth="1"/>
    <col min="23" max="16384" width="9.109375" style="47"/>
  </cols>
  <sheetData>
    <row r="1" spans="1:16" s="52" customFormat="1" ht="14.4" x14ac:dyDescent="0.55000000000000004">
      <c r="A1" s="51" t="s">
        <v>36</v>
      </c>
      <c r="B1" s="69"/>
      <c r="F1" s="70" t="s">
        <v>37</v>
      </c>
      <c r="G1" s="54">
        <f>H9/4</f>
        <v>9470.5</v>
      </c>
    </row>
    <row r="2" spans="1:16" s="52" customFormat="1" ht="14.4" x14ac:dyDescent="0.55000000000000004">
      <c r="A2" s="51"/>
      <c r="B2" s="69"/>
      <c r="G2" s="53"/>
      <c r="H2" s="54"/>
    </row>
    <row r="3" spans="1:16" s="52" customFormat="1" ht="14.4" x14ac:dyDescent="0.55000000000000004">
      <c r="A3" s="51" t="s">
        <v>56</v>
      </c>
      <c r="B3" s="69"/>
    </row>
    <row r="4" spans="1:16" s="52" customFormat="1" ht="14.4" x14ac:dyDescent="0.55000000000000004">
      <c r="A4" s="96" t="s">
        <v>38</v>
      </c>
      <c r="B4" s="96"/>
      <c r="C4" s="96"/>
      <c r="D4" s="96"/>
      <c r="E4" s="96"/>
      <c r="F4" s="96"/>
      <c r="G4" s="96"/>
    </row>
    <row r="5" spans="1:16" s="52" customFormat="1" ht="14.4" x14ac:dyDescent="0.55000000000000004">
      <c r="A5" s="96"/>
      <c r="B5" s="96"/>
      <c r="C5" s="96"/>
      <c r="D5" s="96"/>
      <c r="E5" s="96"/>
      <c r="F5" s="96"/>
      <c r="G5" s="96"/>
    </row>
    <row r="6" spans="1:16" s="49" customFormat="1" ht="13.2" thickBot="1" x14ac:dyDescent="0.55000000000000004">
      <c r="A6" s="48"/>
      <c r="B6" s="48"/>
      <c r="C6" s="48"/>
      <c r="D6" s="48"/>
      <c r="E6" s="48"/>
      <c r="F6" s="48"/>
      <c r="G6" s="48"/>
    </row>
    <row r="7" spans="1:16" ht="13.2" thickBot="1" x14ac:dyDescent="0.55000000000000004">
      <c r="C7" s="86" t="s">
        <v>50</v>
      </c>
      <c r="D7" s="87"/>
      <c r="E7" s="87"/>
      <c r="F7" s="87"/>
      <c r="G7" s="87"/>
      <c r="H7" s="88"/>
      <c r="I7" s="86" t="s">
        <v>51</v>
      </c>
      <c r="J7" s="87"/>
      <c r="K7" s="87"/>
      <c r="L7" s="87"/>
      <c r="M7" s="87"/>
      <c r="N7" s="88"/>
    </row>
    <row r="8" spans="1:16" ht="13.2" thickBot="1" x14ac:dyDescent="0.55000000000000004">
      <c r="A8" s="6" t="s">
        <v>39</v>
      </c>
      <c r="B8" s="6" t="s">
        <v>40</v>
      </c>
      <c r="C8" s="28" t="s">
        <v>57</v>
      </c>
      <c r="D8" s="29" t="s">
        <v>58</v>
      </c>
      <c r="E8" s="29" t="s">
        <v>59</v>
      </c>
      <c r="F8" s="31" t="s">
        <v>60</v>
      </c>
      <c r="G8" s="30" t="s">
        <v>52</v>
      </c>
      <c r="H8" s="30" t="s">
        <v>0</v>
      </c>
      <c r="I8" s="28" t="str">
        <f>C8</f>
        <v>A</v>
      </c>
      <c r="J8" s="29" t="str">
        <f t="shared" ref="J8:L8" si="0">D8</f>
        <v>B</v>
      </c>
      <c r="K8" s="29" t="str">
        <f t="shared" si="0"/>
        <v>C</v>
      </c>
      <c r="L8" s="31" t="str">
        <f t="shared" si="0"/>
        <v>D</v>
      </c>
      <c r="M8" s="30" t="s">
        <v>52</v>
      </c>
      <c r="N8" s="30" t="s">
        <v>0</v>
      </c>
    </row>
    <row r="9" spans="1:16" ht="13.2" customHeight="1" x14ac:dyDescent="0.5">
      <c r="A9" s="93" t="s">
        <v>23</v>
      </c>
      <c r="B9" s="71" t="s">
        <v>41</v>
      </c>
      <c r="C9" s="8">
        <f>(SUMIF(Asignaciones!$A$3:$A$54,"=A",Asignaciones!$C$3:$C$54))</f>
        <v>0</v>
      </c>
      <c r="D9" s="9">
        <f>(SUMIF(Asignaciones!$A$3:$A$54,"=B",Asignaciones!$C$3:$C$54))</f>
        <v>0</v>
      </c>
      <c r="E9" s="9">
        <f>(SUMIF(Asignaciones!$A$3:$A$54,"=C",Asignaciones!$C$3:$C$54))</f>
        <v>0</v>
      </c>
      <c r="F9" s="32">
        <f>(SUMIF(Asignaciones!$A$3:$A$54,"=D",Asignaciones!$C$3:$C$54))</f>
        <v>0</v>
      </c>
      <c r="G9" s="10">
        <f>H9-SUM(C9:F9)</f>
        <v>37882</v>
      </c>
      <c r="H9" s="97">
        <f>Asignaciones!C56</f>
        <v>37882</v>
      </c>
      <c r="I9" s="11"/>
      <c r="J9" s="12"/>
      <c r="K9" s="12"/>
      <c r="L9" s="12"/>
      <c r="M9" s="44"/>
      <c r="N9" s="13"/>
      <c r="P9" s="7"/>
    </row>
    <row r="10" spans="1:16" ht="25.8" x14ac:dyDescent="0.5">
      <c r="A10" s="94"/>
      <c r="B10" s="72" t="s">
        <v>42</v>
      </c>
      <c r="C10" s="14">
        <f>C9-$G$1</f>
        <v>-9470.5</v>
      </c>
      <c r="D10" s="15">
        <f>D9-$G$1</f>
        <v>-9470.5</v>
      </c>
      <c r="E10" s="15">
        <f>E9-$G$1</f>
        <v>-9470.5</v>
      </c>
      <c r="F10" s="33">
        <f>F9-$G$1</f>
        <v>-9470.5</v>
      </c>
      <c r="G10" s="16"/>
      <c r="H10" s="98">
        <f>MAX(C10:F10)-MIN(C10:F10)</f>
        <v>0</v>
      </c>
      <c r="I10" s="17">
        <f>C10/$G$1</f>
        <v>-1</v>
      </c>
      <c r="J10" s="18">
        <f>D10/$G$1</f>
        <v>-1</v>
      </c>
      <c r="K10" s="18">
        <f>E10/$G$1</f>
        <v>-1</v>
      </c>
      <c r="L10" s="18">
        <f>F10/$G$1</f>
        <v>-1</v>
      </c>
      <c r="M10" s="45"/>
      <c r="N10" s="27">
        <f>H10/$G$1</f>
        <v>0</v>
      </c>
      <c r="P10" s="7"/>
    </row>
    <row r="11" spans="1:16" x14ac:dyDescent="0.5">
      <c r="A11" s="94"/>
      <c r="B11" s="73" t="s">
        <v>43</v>
      </c>
      <c r="C11" s="14">
        <f>SUMIF(Asignaciones!$A$3:$A$54,"=A",Asignaciones!$E$3:$E$54)</f>
        <v>0</v>
      </c>
      <c r="D11" s="15">
        <f>SUMIF(Asignaciones!$A$3:$A$54,"=B",Asignaciones!$D$3:$D$54)</f>
        <v>0</v>
      </c>
      <c r="E11" s="15">
        <f>SUMIF(Asignaciones!$A$3:$A$54,"=C",Asignaciones!$D$3:$D$54)</f>
        <v>0</v>
      </c>
      <c r="F11" s="33">
        <f>SUMIF(Asignaciones!$A$3:$A$54,"=D",Asignaciones!$D$3:$D$54)</f>
        <v>0</v>
      </c>
      <c r="G11" s="16">
        <f t="shared" ref="G11:G32" si="1">H11-SUM(C11:F11)</f>
        <v>12863</v>
      </c>
      <c r="H11" s="99">
        <v>12863</v>
      </c>
      <c r="I11" s="17" t="e">
        <f t="shared" ref="I11:L12" si="2">C11/C$9</f>
        <v>#DIV/0!</v>
      </c>
      <c r="J11" s="18" t="e">
        <f t="shared" si="2"/>
        <v>#DIV/0!</v>
      </c>
      <c r="K11" s="18" t="e">
        <f t="shared" si="2"/>
        <v>#DIV/0!</v>
      </c>
      <c r="L11" s="18" t="e">
        <f t="shared" si="2"/>
        <v>#DIV/0!</v>
      </c>
      <c r="M11" s="45">
        <f>IF(G11&gt;0,G11/G$9,"")</f>
        <v>0.33955440578638929</v>
      </c>
      <c r="N11" s="19">
        <f>H11/H$9</f>
        <v>0.33955440578638929</v>
      </c>
      <c r="P11" s="7"/>
    </row>
    <row r="12" spans="1:16" x14ac:dyDescent="0.5">
      <c r="A12" s="94"/>
      <c r="B12" s="73" t="s">
        <v>44</v>
      </c>
      <c r="C12" s="14">
        <f>SUMIF(Asignaciones!$A$3:$A$54,"=A",Asignaciones!$E$3:$E$54)</f>
        <v>0</v>
      </c>
      <c r="D12" s="15">
        <f>SUMIF(Asignaciones!$A$3:$A$54,"=B",Asignaciones!$E$3:$E$54)</f>
        <v>0</v>
      </c>
      <c r="E12" s="15">
        <f>SUMIF(Asignaciones!$A$3:$A$54,"=C",Asignaciones!$E$3:$E$54)</f>
        <v>0</v>
      </c>
      <c r="F12" s="33">
        <f>SUMIF(Asignaciones!$A$3:$A$54,"=D",Asignaciones!$E$3:$E$54)</f>
        <v>0</v>
      </c>
      <c r="G12" s="16">
        <f t="shared" si="1"/>
        <v>19073</v>
      </c>
      <c r="H12" s="99">
        <v>19073</v>
      </c>
      <c r="I12" s="17" t="e">
        <f t="shared" si="2"/>
        <v>#DIV/0!</v>
      </c>
      <c r="J12" s="18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45">
        <f>IF(G12&gt;0,G12/G$9,"")</f>
        <v>0.50348450451401716</v>
      </c>
      <c r="N12" s="19">
        <f>H12/H$9</f>
        <v>0.50348450451401716</v>
      </c>
      <c r="P12" s="7"/>
    </row>
    <row r="13" spans="1:16" x14ac:dyDescent="0.5">
      <c r="A13" s="94"/>
      <c r="B13" s="73" t="s">
        <v>45</v>
      </c>
      <c r="C13" s="14">
        <f>SUMIF(Asignaciones!$A$3:$A$54,"=A",Asignaciones!$F$3:$F$54)</f>
        <v>0</v>
      </c>
      <c r="D13" s="15">
        <f>SUMIF(Asignaciones!$A$3:$A$54,"=B",Asignaciones!$F$3:$F$54)</f>
        <v>0</v>
      </c>
      <c r="E13" s="15">
        <f>SUMIF(Asignaciones!$A$3:$A$54,"=C",Asignaciones!$F$3:$F$54)</f>
        <v>0</v>
      </c>
      <c r="F13" s="33">
        <f>SUMIF(Asignaciones!$A$3:$A$54,"=D",Asignaciones!$F$3:$F$54)</f>
        <v>0</v>
      </c>
      <c r="G13" s="16">
        <f t="shared" si="1"/>
        <v>812</v>
      </c>
      <c r="H13" s="99">
        <v>812</v>
      </c>
      <c r="I13" s="17" t="e">
        <f t="shared" ref="I13" si="3">C13/C$9</f>
        <v>#DIV/0!</v>
      </c>
      <c r="J13" s="18" t="e">
        <f t="shared" ref="J13" si="4">D13/D$9</f>
        <v>#DIV/0!</v>
      </c>
      <c r="K13" s="18" t="e">
        <f t="shared" ref="K13" si="5">E13/E$9</f>
        <v>#DIV/0!</v>
      </c>
      <c r="L13" s="18" t="e">
        <f t="shared" ref="L13" si="6">F13/F$9</f>
        <v>#DIV/0!</v>
      </c>
      <c r="M13" s="45">
        <f>IF(G13&gt;0,G13/G$9,"")</f>
        <v>2.1434982313499815E-2</v>
      </c>
      <c r="N13" s="19">
        <f>H13/H$9</f>
        <v>2.1434982313499815E-2</v>
      </c>
      <c r="P13" s="7"/>
    </row>
    <row r="14" spans="1:16" ht="13.2" thickBot="1" x14ac:dyDescent="0.55000000000000004">
      <c r="A14" s="95"/>
      <c r="B14" s="74" t="s">
        <v>32</v>
      </c>
      <c r="C14" s="14">
        <f>SUMIF(Asignaciones!$A$3:$A$54,"=A",Asignaciones!$G$3:$G$54)</f>
        <v>0</v>
      </c>
      <c r="D14" s="15">
        <f>SUMIF(Asignaciones!$A$3:$A$54,"=B",Asignaciones!$G$3:$G$54)</f>
        <v>0</v>
      </c>
      <c r="E14" s="15">
        <f>SUMIF(Asignaciones!$A$3:$A$54,"=C",Asignaciones!$G$3:$G$54)</f>
        <v>0</v>
      </c>
      <c r="F14" s="33">
        <f>SUMIF(Asignaciones!$A$3:$A$54,"=D",Asignaciones!$G$3:$G$54)</f>
        <v>0</v>
      </c>
      <c r="G14" s="16">
        <f t="shared" si="1"/>
        <v>4328</v>
      </c>
      <c r="H14" s="100">
        <v>4328</v>
      </c>
      <c r="I14" s="17" t="e">
        <f>C14/C$9</f>
        <v>#DIV/0!</v>
      </c>
      <c r="J14" s="18" t="e">
        <f>D14/D$9</f>
        <v>#DIV/0!</v>
      </c>
      <c r="K14" s="18" t="e">
        <f>E14/E$9</f>
        <v>#DIV/0!</v>
      </c>
      <c r="L14" s="18" t="e">
        <f>F14/F$9</f>
        <v>#DIV/0!</v>
      </c>
      <c r="M14" s="35">
        <f>IF(G14&gt;0,G14/G$9,"")</f>
        <v>0.11424951164141281</v>
      </c>
      <c r="N14" s="19">
        <f>H14/H$9</f>
        <v>0.11424951164141281</v>
      </c>
      <c r="P14" s="7"/>
    </row>
    <row r="15" spans="1:16" ht="13.2" customHeight="1" x14ac:dyDescent="0.5">
      <c r="A15" s="90" t="s">
        <v>24</v>
      </c>
      <c r="B15" s="71" t="s">
        <v>46</v>
      </c>
      <c r="C15" s="8">
        <f>SUMIF(Asignaciones!$A$3:$A$54,"=A",Asignaciones!$H$3:$H$54)</f>
        <v>0</v>
      </c>
      <c r="D15" s="9">
        <f>SUMIF(Asignaciones!$A$3:$A$54,"=B",Asignaciones!$H$3:$H$54)</f>
        <v>0</v>
      </c>
      <c r="E15" s="9">
        <f>SUMIF(Asignaciones!$A$3:$A$54,"=C",Asignaciones!$H$3:$H$54)</f>
        <v>0</v>
      </c>
      <c r="F15" s="32">
        <f>SUMIF(Asignaciones!$A$3:$A$54,"=D",Asignaciones!$H$3:$H$54)</f>
        <v>0</v>
      </c>
      <c r="G15" s="10">
        <f t="shared" si="1"/>
        <v>27044</v>
      </c>
      <c r="H15" s="101">
        <v>27044</v>
      </c>
      <c r="I15" s="11"/>
      <c r="J15" s="12"/>
      <c r="K15" s="12"/>
      <c r="L15" s="12"/>
      <c r="M15" s="45"/>
      <c r="N15" s="26"/>
      <c r="P15" s="7"/>
    </row>
    <row r="16" spans="1:16" x14ac:dyDescent="0.5">
      <c r="A16" s="91"/>
      <c r="B16" s="73" t="s">
        <v>43</v>
      </c>
      <c r="C16" s="14">
        <f>SUMIF(Asignaciones!$A$3:$A$54,"=A",Asignaciones!$I$3:$I$54)</f>
        <v>0</v>
      </c>
      <c r="D16" s="15">
        <f>SUMIF(Asignaciones!$A$3:$A$54,"=B",Asignaciones!$I$3:$I$54)</f>
        <v>0</v>
      </c>
      <c r="E16" s="15">
        <f>SUMIF(Asignaciones!$A$3:$A$54,"=C",Asignaciones!$I$3:$I$54)</f>
        <v>0</v>
      </c>
      <c r="F16" s="33">
        <f>SUMIF(Asignaciones!$A$3:$A$54,"=D",Asignaciones!$I$3:$I$54)</f>
        <v>0</v>
      </c>
      <c r="G16" s="16">
        <f t="shared" si="1"/>
        <v>8151</v>
      </c>
      <c r="H16" s="101">
        <v>8151</v>
      </c>
      <c r="I16" s="17" t="e">
        <f t="shared" ref="I16:L17" si="7">C16/C$15</f>
        <v>#DIV/0!</v>
      </c>
      <c r="J16" s="18" t="e">
        <f t="shared" si="7"/>
        <v>#DIV/0!</v>
      </c>
      <c r="K16" s="18" t="e">
        <f t="shared" si="7"/>
        <v>#DIV/0!</v>
      </c>
      <c r="L16" s="18" t="e">
        <f t="shared" si="7"/>
        <v>#DIV/0!</v>
      </c>
      <c r="M16" s="45">
        <f>IF(G16&gt;0,G16/G$9,"")</f>
        <v>0.21516815374056281</v>
      </c>
      <c r="N16" s="19">
        <f>H16/H$15</f>
        <v>0.30139772223043926</v>
      </c>
      <c r="P16" s="7"/>
    </row>
    <row r="17" spans="1:16" x14ac:dyDescent="0.5">
      <c r="A17" s="91"/>
      <c r="B17" s="73" t="s">
        <v>44</v>
      </c>
      <c r="C17" s="14">
        <f>SUMIF(Asignaciones!$A$3:$A$54,"=A",Asignaciones!$J$3:$J$54)</f>
        <v>0</v>
      </c>
      <c r="D17" s="15">
        <f>SUMIF(Asignaciones!$A$3:$A$54,"=B",Asignaciones!$J$3:$J$54)</f>
        <v>0</v>
      </c>
      <c r="E17" s="15">
        <f>SUMIF(Asignaciones!$A$3:$A$54,"=C",Asignaciones!$J$3:$J$54)</f>
        <v>0</v>
      </c>
      <c r="F17" s="33">
        <f>SUMIF(Asignaciones!$A$3:$A$54,"=D",Asignaciones!$J$3:$J$54)</f>
        <v>0</v>
      </c>
      <c r="G17" s="16">
        <f t="shared" si="1"/>
        <v>14780</v>
      </c>
      <c r="H17" s="101">
        <v>14780</v>
      </c>
      <c r="I17" s="17" t="e">
        <f t="shared" si="7"/>
        <v>#DIV/0!</v>
      </c>
      <c r="J17" s="18" t="e">
        <f t="shared" si="7"/>
        <v>#DIV/0!</v>
      </c>
      <c r="K17" s="18" t="e">
        <f t="shared" si="7"/>
        <v>#DIV/0!</v>
      </c>
      <c r="L17" s="18" t="e">
        <f t="shared" si="7"/>
        <v>#DIV/0!</v>
      </c>
      <c r="M17" s="45">
        <f>IF(G17&gt;0,G17/G$9,"")</f>
        <v>0.39015891452404838</v>
      </c>
      <c r="N17" s="19">
        <f>H17/H$15</f>
        <v>0.54651678745747667</v>
      </c>
      <c r="P17" s="7"/>
    </row>
    <row r="18" spans="1:16" x14ac:dyDescent="0.5">
      <c r="A18" s="91"/>
      <c r="B18" s="73" t="s">
        <v>45</v>
      </c>
      <c r="C18" s="14">
        <f>SUMIF(Asignaciones!$A$3:$A$54,"=A",Asignaciones!$K$3:$K$54)</f>
        <v>0</v>
      </c>
      <c r="D18" s="15">
        <f>SUMIF(Asignaciones!$A$3:$A$54,"=B",Asignaciones!$K$3:$K$54)</f>
        <v>0</v>
      </c>
      <c r="E18" s="15">
        <f>SUMIF(Asignaciones!$A$3:$A$54,"=C",Asignaciones!$K$3:$K$54)</f>
        <v>0</v>
      </c>
      <c r="F18" s="33">
        <f>SUMIF(Asignaciones!$A$3:$A$54,"=D",Asignaciones!$K$3:$K$54)</f>
        <v>0</v>
      </c>
      <c r="G18" s="16">
        <f t="shared" si="1"/>
        <v>548</v>
      </c>
      <c r="H18" s="101">
        <v>548</v>
      </c>
      <c r="I18" s="17" t="e">
        <f t="shared" ref="I18" si="8">C18/C$15</f>
        <v>#DIV/0!</v>
      </c>
      <c r="J18" s="18" t="e">
        <f t="shared" ref="J18" si="9">D18/D$15</f>
        <v>#DIV/0!</v>
      </c>
      <c r="K18" s="18" t="e">
        <f t="shared" ref="K18" si="10">E18/E$15</f>
        <v>#DIV/0!</v>
      </c>
      <c r="L18" s="18" t="e">
        <f t="shared" ref="L18" si="11">F18/F$15</f>
        <v>#DIV/0!</v>
      </c>
      <c r="M18" s="45">
        <f>IF(G18&gt;0,G18/G$9,"")</f>
        <v>1.4465973285465393E-2</v>
      </c>
      <c r="N18" s="19">
        <f>H18/H$15</f>
        <v>2.0263274663511317E-2</v>
      </c>
      <c r="P18" s="7"/>
    </row>
    <row r="19" spans="1:16" ht="13.2" thickBot="1" x14ac:dyDescent="0.55000000000000004">
      <c r="A19" s="91"/>
      <c r="B19" s="74" t="s">
        <v>32</v>
      </c>
      <c r="C19" s="14">
        <f>SUMIF(Asignaciones!$A$3:$A$54,"=A",Asignaciones!$L$3:$L$54)</f>
        <v>0</v>
      </c>
      <c r="D19" s="15">
        <f>SUMIF(Asignaciones!$A$3:$A$54,"=B",Asignaciones!$L$3:$L$54)</f>
        <v>0</v>
      </c>
      <c r="E19" s="15">
        <f>SUMIF(Asignaciones!$A$3:$A$54,"=C",Asignaciones!$L$3:$L$54)</f>
        <v>0</v>
      </c>
      <c r="F19" s="33">
        <f>SUMIF(Asignaciones!$A$3:$A$54,"=D",Asignaciones!$L$3:$L$54)</f>
        <v>0</v>
      </c>
      <c r="G19" s="16">
        <f t="shared" si="1"/>
        <v>3028</v>
      </c>
      <c r="H19" s="101">
        <v>3028</v>
      </c>
      <c r="I19" s="17" t="e">
        <f>C19/C$15</f>
        <v>#DIV/0!</v>
      </c>
      <c r="J19" s="18" t="e">
        <f>D19/D$15</f>
        <v>#DIV/0!</v>
      </c>
      <c r="K19" s="18" t="e">
        <f>E19/E$15</f>
        <v>#DIV/0!</v>
      </c>
      <c r="L19" s="18" t="e">
        <f>F19/F$15</f>
        <v>#DIV/0!</v>
      </c>
      <c r="M19" s="45">
        <f>IF(G19&gt;0,G19/G$9,"")</f>
        <v>7.9932421730637249E-2</v>
      </c>
      <c r="N19" s="19">
        <f>H19/H$15</f>
        <v>0.11196568554947493</v>
      </c>
      <c r="P19" s="7"/>
    </row>
    <row r="20" spans="1:16" ht="13.2" customHeight="1" x14ac:dyDescent="0.5">
      <c r="A20" s="90" t="s">
        <v>25</v>
      </c>
      <c r="B20" s="71" t="s">
        <v>47</v>
      </c>
      <c r="C20" s="8">
        <f>SUMIF(Asignaciones!$A$3:$A$54,"=A",Asignaciones!$M$3:$M$54)</f>
        <v>0</v>
      </c>
      <c r="D20" s="9">
        <f>SUMIF(Asignaciones!$A$3:$A$54,"=B",Asignaciones!$M$3:$M$54)</f>
        <v>0</v>
      </c>
      <c r="E20" s="9">
        <f>SUMIF(Asignaciones!$A$3:$A$54,"=C",Asignaciones!$M$3:$M$54)</f>
        <v>0</v>
      </c>
      <c r="F20" s="32">
        <f>SUMIF(Asignaciones!$A$3:$A$54,"=D",Asignaciones!$M$3:$M$54)</f>
        <v>0</v>
      </c>
      <c r="G20" s="10">
        <f t="shared" si="1"/>
        <v>26648.270100000009</v>
      </c>
      <c r="H20" s="102">
        <v>26648.270100000009</v>
      </c>
      <c r="I20" s="11"/>
      <c r="J20" s="12"/>
      <c r="K20" s="12"/>
      <c r="L20" s="12"/>
      <c r="M20" s="46"/>
      <c r="N20" s="26"/>
      <c r="P20" s="7"/>
    </row>
    <row r="21" spans="1:16" x14ac:dyDescent="0.5">
      <c r="A21" s="91"/>
      <c r="B21" s="73" t="s">
        <v>43</v>
      </c>
      <c r="C21" s="14">
        <f>SUMIF(Asignaciones!$A$3:$A$54,"=A",Asignaciones!$N$3:$N$54)</f>
        <v>0</v>
      </c>
      <c r="D21" s="15">
        <f>SUMIF(Asignaciones!$A$3:$A$54,"=B",Asignaciones!$N$3:$N$54)</f>
        <v>0</v>
      </c>
      <c r="E21" s="15">
        <f>SUMIF(Asignaciones!$A$3:$A$54,"=C",Asignaciones!$N$3:$N$54)</f>
        <v>0</v>
      </c>
      <c r="F21" s="33">
        <f>SUMIF(Asignaciones!$A$3:$A$54,"=D",Asignaciones!$N$3:$N$54)</f>
        <v>0</v>
      </c>
      <c r="G21" s="16">
        <f t="shared" si="1"/>
        <v>6916.9707050000015</v>
      </c>
      <c r="H21" s="99">
        <v>6916.9707050000015</v>
      </c>
      <c r="I21" s="17" t="e">
        <f t="shared" ref="I21:L22" si="12">C21/C$20</f>
        <v>#DIV/0!</v>
      </c>
      <c r="J21" s="18" t="e">
        <f t="shared" si="12"/>
        <v>#DIV/0!</v>
      </c>
      <c r="K21" s="18" t="e">
        <f t="shared" si="12"/>
        <v>#DIV/0!</v>
      </c>
      <c r="L21" s="18" t="e">
        <f t="shared" si="12"/>
        <v>#DIV/0!</v>
      </c>
      <c r="M21" s="45">
        <f>IF(G21&gt;0,G21/G$9,"")</f>
        <v>0.18259254276437362</v>
      </c>
      <c r="N21" s="19">
        <f>H21/H$20</f>
        <v>0.25956546819149806</v>
      </c>
      <c r="P21" s="7"/>
    </row>
    <row r="22" spans="1:16" x14ac:dyDescent="0.5">
      <c r="A22" s="91"/>
      <c r="B22" s="73" t="s">
        <v>44</v>
      </c>
      <c r="C22" s="14">
        <f>SUMIF(Asignaciones!$A$3:$A$54,"=A",Asignaciones!$O$3:$O$54)</f>
        <v>0</v>
      </c>
      <c r="D22" s="15">
        <f>SUMIF(Asignaciones!$A$3:$A$54,"=B",Asignaciones!$O$3:$O$54)</f>
        <v>0</v>
      </c>
      <c r="E22" s="15">
        <f>SUMIF(Asignaciones!$A$3:$A$54,"=C",Asignaciones!$O$3:$O$54)</f>
        <v>0</v>
      </c>
      <c r="F22" s="33">
        <f>SUMIF(Asignaciones!$A$3:$A$54,"=D",Asignaciones!$O$3:$O$54)</f>
        <v>0</v>
      </c>
      <c r="G22" s="16">
        <f t="shared" si="1"/>
        <v>15731.048341000003</v>
      </c>
      <c r="H22" s="99">
        <v>15731.048341000003</v>
      </c>
      <c r="I22" s="17" t="e">
        <f t="shared" si="12"/>
        <v>#DIV/0!</v>
      </c>
      <c r="J22" s="18" t="e">
        <f t="shared" si="12"/>
        <v>#DIV/0!</v>
      </c>
      <c r="K22" s="18" t="e">
        <f t="shared" si="12"/>
        <v>#DIV/0!</v>
      </c>
      <c r="L22" s="18" t="e">
        <f t="shared" si="12"/>
        <v>#DIV/0!</v>
      </c>
      <c r="M22" s="45">
        <f>IF(G22&gt;0,G22/G$9,"")</f>
        <v>0.41526446177604148</v>
      </c>
      <c r="N22" s="19">
        <f>H22/H$20</f>
        <v>0.59032155865907399</v>
      </c>
      <c r="P22" s="7"/>
    </row>
    <row r="23" spans="1:16" x14ac:dyDescent="0.5">
      <c r="A23" s="91"/>
      <c r="B23" s="73" t="s">
        <v>45</v>
      </c>
      <c r="C23" s="14">
        <f>SUMIF(Asignaciones!$A$3:$A$54,"=A",Asignaciones!$P$3:$P$54)</f>
        <v>0</v>
      </c>
      <c r="D23" s="15">
        <f>SUMIF(Asignaciones!$A$3:$A$54,"=B",Asignaciones!$P$3:$P$54)</f>
        <v>0</v>
      </c>
      <c r="E23" s="15">
        <f>SUMIF(Asignaciones!$A$3:$A$54,"=C",Asignaciones!$P$3:$P$54)</f>
        <v>0</v>
      </c>
      <c r="F23" s="33">
        <f>SUMIF(Asignaciones!$A$3:$A$54,"=D",Asignaciones!$P$3:$P$54)</f>
        <v>0</v>
      </c>
      <c r="G23" s="16">
        <f t="shared" si="1"/>
        <v>967.20103300000005</v>
      </c>
      <c r="H23" s="99">
        <v>967.20103300000005</v>
      </c>
      <c r="I23" s="17" t="e">
        <f t="shared" ref="I23" si="13">C23/C$20</f>
        <v>#DIV/0!</v>
      </c>
      <c r="J23" s="18" t="e">
        <f t="shared" ref="J23" si="14">D23/D$20</f>
        <v>#DIV/0!</v>
      </c>
      <c r="K23" s="18" t="e">
        <f t="shared" ref="K23" si="15">E23/E$20</f>
        <v>#DIV/0!</v>
      </c>
      <c r="L23" s="18" t="e">
        <f t="shared" ref="L23" si="16">F23/F$20</f>
        <v>#DIV/0!</v>
      </c>
      <c r="M23" s="45">
        <f>IF(G23&gt;0,G23/G$9,"")</f>
        <v>2.5531942162504619E-2</v>
      </c>
      <c r="N23" s="19">
        <f>H23/H$20</f>
        <v>3.629507766809973E-2</v>
      </c>
      <c r="P23" s="7"/>
    </row>
    <row r="24" spans="1:16" ht="13.2" thickBot="1" x14ac:dyDescent="0.55000000000000004">
      <c r="A24" s="91"/>
      <c r="B24" s="74" t="s">
        <v>32</v>
      </c>
      <c r="C24" s="14">
        <f>SUMIF(Asignaciones!$A$3:$A$54,"=A",Asignaciones!$Q$3:$Q$54)</f>
        <v>0</v>
      </c>
      <c r="D24" s="15">
        <f>SUMIF(Asignaciones!$A$3:$A$54,"=B",Asignaciones!$Q$3:$Q$54)</f>
        <v>0</v>
      </c>
      <c r="E24" s="15">
        <f>SUMIF(Asignaciones!$A$3:$A$54,"=C",Asignaciones!$Q$3:$Q$54)</f>
        <v>0</v>
      </c>
      <c r="F24" s="33">
        <f>SUMIF(Asignaciones!$A$3:$A$54,"=D",Asignaciones!$Q$3:$Q$54)</f>
        <v>0</v>
      </c>
      <c r="G24" s="16">
        <f t="shared" si="1"/>
        <v>2551.5859939999991</v>
      </c>
      <c r="H24" s="100">
        <v>2551.5859939999991</v>
      </c>
      <c r="I24" s="17" t="e">
        <f>C24/C$20</f>
        <v>#DIV/0!</v>
      </c>
      <c r="J24" s="18" t="e">
        <f>D24/D$20</f>
        <v>#DIV/0!</v>
      </c>
      <c r="K24" s="18" t="e">
        <f>E24/E$20</f>
        <v>#DIV/0!</v>
      </c>
      <c r="L24" s="18" t="e">
        <f>F24/F$20</f>
        <v>#DIV/0!</v>
      </c>
      <c r="M24" s="35">
        <f>IF(G24&gt;0,G24/G$9,"")</f>
        <v>6.7356158439364322E-2</v>
      </c>
      <c r="N24" s="19">
        <f>H24/H$20</f>
        <v>9.5750530313035154E-2</v>
      </c>
      <c r="P24" s="7"/>
    </row>
    <row r="25" spans="1:16" ht="13.2" customHeight="1" x14ac:dyDescent="0.5">
      <c r="A25" s="90" t="s">
        <v>26</v>
      </c>
      <c r="B25" s="71" t="s">
        <v>48</v>
      </c>
      <c r="C25" s="8">
        <f>SUMIF(Asignaciones!$A$3:$A$54,"=A",Asignaciones!$R$3:$R$54)</f>
        <v>0</v>
      </c>
      <c r="D25" s="9">
        <f>SUMIF(Asignaciones!$A$3:$A$54,"=B",Asignaciones!$R$3:$R$54)</f>
        <v>0</v>
      </c>
      <c r="E25" s="9">
        <f>SUMIF(Asignaciones!$A$3:$A$54,"=C",Asignaciones!$R$3:$R$54)</f>
        <v>0</v>
      </c>
      <c r="F25" s="32">
        <f>SUMIF(Asignaciones!$A$3:$A$54,"=D",Asignaciones!$R$3:$R$54)</f>
        <v>0</v>
      </c>
      <c r="G25" s="10">
        <f t="shared" si="1"/>
        <v>19805.99995899999</v>
      </c>
      <c r="H25" s="101">
        <v>19805.99995899999</v>
      </c>
      <c r="I25" s="11"/>
      <c r="J25" s="12"/>
      <c r="K25" s="12"/>
      <c r="L25" s="12"/>
      <c r="M25" s="45"/>
      <c r="N25" s="26"/>
      <c r="P25" s="7"/>
    </row>
    <row r="26" spans="1:16" s="50" customFormat="1" x14ac:dyDescent="0.5">
      <c r="A26" s="91"/>
      <c r="B26" s="73" t="s">
        <v>2</v>
      </c>
      <c r="C26" s="14">
        <f>SUMIF(Asignaciones!$A$3:$A$54,"=A",Asignaciones!$S$3:$S$54)</f>
        <v>0</v>
      </c>
      <c r="D26" s="15">
        <f>SUMIF(Asignaciones!$A$3:$A$54,"=B",Asignaciones!$S$3:$S$54)</f>
        <v>0</v>
      </c>
      <c r="E26" s="15">
        <f>SUMIF(Asignaciones!$A$3:$A$54,"=C",Asignaciones!$S$3:$S$54)</f>
        <v>0</v>
      </c>
      <c r="F26" s="33">
        <f>SUMIF(Asignaciones!$A$3:$A$54,"=D",Asignaciones!$S$3:$S$54)</f>
        <v>0</v>
      </c>
      <c r="G26" s="16">
        <f t="shared" si="1"/>
        <v>4155.8077729999995</v>
      </c>
      <c r="H26" s="101">
        <v>4155.8077729999995</v>
      </c>
      <c r="I26" s="17" t="e">
        <f t="shared" ref="I26:L28" si="17">C26/C$25</f>
        <v>#DIV/0!</v>
      </c>
      <c r="J26" s="18" t="e">
        <f t="shared" si="17"/>
        <v>#DIV/0!</v>
      </c>
      <c r="K26" s="18" t="e">
        <f t="shared" si="17"/>
        <v>#DIV/0!</v>
      </c>
      <c r="L26" s="18" t="e">
        <f t="shared" si="17"/>
        <v>#DIV/0!</v>
      </c>
      <c r="M26" s="45">
        <f>IF(G26&gt;0,G26/G$9,"")</f>
        <v>0.10970402230610843</v>
      </c>
      <c r="N26" s="19">
        <f>H26/H$25</f>
        <v>0.2098256983541783</v>
      </c>
      <c r="P26" s="7"/>
    </row>
    <row r="27" spans="1:16" x14ac:dyDescent="0.5">
      <c r="A27" s="91"/>
      <c r="B27" s="73" t="s">
        <v>32</v>
      </c>
      <c r="C27" s="14">
        <f>SUMIF(Asignaciones!$A$3:$A$54,"=A",Asignaciones!$T$3:$T$54)</f>
        <v>0</v>
      </c>
      <c r="D27" s="15">
        <f>SUMIF(Asignaciones!$A$3:$A$54,"=B",Asignaciones!$T$3:$T$54)</f>
        <v>0</v>
      </c>
      <c r="E27" s="15">
        <f>SUMIF(Asignaciones!$A$3:$A$54,"=C",Asignaciones!$T$3:$T$54)</f>
        <v>0</v>
      </c>
      <c r="F27" s="33">
        <f>SUMIF(Asignaciones!$A$3:$A$54,"=D",Asignaciones!$T$3:$T$54)</f>
        <v>0</v>
      </c>
      <c r="G27" s="16">
        <f t="shared" si="1"/>
        <v>1231.5842690000002</v>
      </c>
      <c r="H27" s="101">
        <v>1231.5842690000002</v>
      </c>
      <c r="I27" s="17" t="e">
        <f t="shared" si="17"/>
        <v>#DIV/0!</v>
      </c>
      <c r="J27" s="18" t="e">
        <f t="shared" si="17"/>
        <v>#DIV/0!</v>
      </c>
      <c r="K27" s="18" t="e">
        <f t="shared" si="17"/>
        <v>#DIV/0!</v>
      </c>
      <c r="L27" s="18" t="e">
        <f t="shared" si="17"/>
        <v>#DIV/0!</v>
      </c>
      <c r="M27" s="45">
        <f>IF(G27&gt;0,G27/G$9,"")</f>
        <v>3.2511067763053694E-2</v>
      </c>
      <c r="N27" s="19">
        <f>H27/H$25</f>
        <v>6.2182382689562686E-2</v>
      </c>
      <c r="P27" s="7"/>
    </row>
    <row r="28" spans="1:16" ht="13.2" thickBot="1" x14ac:dyDescent="0.55000000000000004">
      <c r="A28" s="92"/>
      <c r="B28" s="75" t="s">
        <v>3</v>
      </c>
      <c r="C28" s="20">
        <f>SUMIF(Asignaciones!$A$3:$A$54,"=A",Asignaciones!$U$3:$U$54)</f>
        <v>0</v>
      </c>
      <c r="D28" s="21">
        <f>SUMIF(Asignaciones!$A$3:$A$54,"=B",Asignaciones!$U$3:$U$54)</f>
        <v>0</v>
      </c>
      <c r="E28" s="21">
        <f>SUMIF(Asignaciones!$A$3:$A$54,"=C",Asignaciones!$U$3:$U$54)</f>
        <v>0</v>
      </c>
      <c r="F28" s="34">
        <f>SUMIF(Asignaciones!$A$3:$A$54,"=D",Asignaciones!$U$3:$U$54)</f>
        <v>0</v>
      </c>
      <c r="G28" s="22">
        <f t="shared" si="1"/>
        <v>293.24565100000001</v>
      </c>
      <c r="H28" s="101">
        <v>293.24565100000001</v>
      </c>
      <c r="I28" s="23" t="e">
        <f t="shared" si="17"/>
        <v>#DIV/0!</v>
      </c>
      <c r="J28" s="24" t="e">
        <f t="shared" si="17"/>
        <v>#DIV/0!</v>
      </c>
      <c r="K28" s="24" t="e">
        <f t="shared" si="17"/>
        <v>#DIV/0!</v>
      </c>
      <c r="L28" s="24" t="e">
        <f t="shared" si="17"/>
        <v>#DIV/0!</v>
      </c>
      <c r="M28" s="45">
        <f>IF(G28&gt;0,G28/G$9,"")</f>
        <v>7.7410287471622406E-3</v>
      </c>
      <c r="N28" s="25">
        <f>H28/H$25</f>
        <v>1.48058998084945E-2</v>
      </c>
      <c r="P28" s="7"/>
    </row>
    <row r="29" spans="1:16" ht="13.2" customHeight="1" x14ac:dyDescent="0.5">
      <c r="A29" s="90" t="s">
        <v>27</v>
      </c>
      <c r="B29" s="71" t="s">
        <v>49</v>
      </c>
      <c r="C29" s="8">
        <f>SUMIF(Asignaciones!$A$3:$A$54,"=A",Asignaciones!$V$3:$V$54)</f>
        <v>0</v>
      </c>
      <c r="D29" s="9">
        <f>SUMIF(Asignaciones!$A$3:$A$54,"=B",Asignaciones!$V$3:$V$54)</f>
        <v>0</v>
      </c>
      <c r="E29" s="9">
        <f>SUMIF(Asignaciones!$A$3:$A$54,"=C",Asignaciones!$V$3:$V$54)</f>
        <v>0</v>
      </c>
      <c r="F29" s="32">
        <f>SUMIF(Asignaciones!$A$3:$A$54,"=D",Asignaciones!$V$3:$V$54)</f>
        <v>0</v>
      </c>
      <c r="G29" s="10">
        <f t="shared" si="1"/>
        <v>9588.2299720000028</v>
      </c>
      <c r="H29" s="102">
        <v>9588.2299720000028</v>
      </c>
      <c r="I29" s="11"/>
      <c r="J29" s="12"/>
      <c r="K29" s="12"/>
      <c r="L29" s="12"/>
      <c r="M29" s="46"/>
      <c r="N29" s="26"/>
      <c r="P29" s="7"/>
    </row>
    <row r="30" spans="1:16" x14ac:dyDescent="0.5">
      <c r="A30" s="91"/>
      <c r="B30" s="73" t="s">
        <v>2</v>
      </c>
      <c r="C30" s="14">
        <f>SUMIF(Asignaciones!$A$3:$A$54,"=A",Asignaciones!$W$3:$W$54)</f>
        <v>0</v>
      </c>
      <c r="D30" s="15">
        <f>SUMIF(Asignaciones!$A$3:$A$54,"=B",Asignaciones!$W$3:$W$54)</f>
        <v>0</v>
      </c>
      <c r="E30" s="15">
        <f>SUMIF(Asignaciones!$A$3:$A$54,"=C",Asignaciones!$W$3:$W$54)</f>
        <v>0</v>
      </c>
      <c r="F30" s="33">
        <f>SUMIF(Asignaciones!$A$3:$A$54,"=D",Asignaciones!$W$3:$W$54)</f>
        <v>0</v>
      </c>
      <c r="G30" s="16">
        <f t="shared" si="1"/>
        <v>1488.9484499999996</v>
      </c>
      <c r="H30" s="99">
        <v>1488.9484499999996</v>
      </c>
      <c r="I30" s="17" t="e">
        <f t="shared" ref="I30:L32" si="18">C30/C$29</f>
        <v>#DIV/0!</v>
      </c>
      <c r="J30" s="18" t="e">
        <f t="shared" si="18"/>
        <v>#DIV/0!</v>
      </c>
      <c r="K30" s="18" t="e">
        <f t="shared" si="18"/>
        <v>#DIV/0!</v>
      </c>
      <c r="L30" s="18" t="e">
        <f t="shared" si="18"/>
        <v>#DIV/0!</v>
      </c>
      <c r="M30" s="45">
        <f>IF(G30&gt;0,G30/G$9,"")</f>
        <v>3.9304906023969161E-2</v>
      </c>
      <c r="N30" s="19">
        <f>H30/H$29</f>
        <v>0.15528918834321834</v>
      </c>
      <c r="P30" s="7"/>
    </row>
    <row r="31" spans="1:16" x14ac:dyDescent="0.5">
      <c r="A31" s="91"/>
      <c r="B31" s="73" t="s">
        <v>32</v>
      </c>
      <c r="C31" s="14">
        <f>SUMIF(Asignaciones!$A$3:$A$54,"=A",Asignaciones!$X$3:$X$54)</f>
        <v>0</v>
      </c>
      <c r="D31" s="15">
        <f>SUMIF(Asignaciones!$A$3:$A$54,"=B",Asignaciones!$X$3:$X$54)</f>
        <v>0</v>
      </c>
      <c r="E31" s="15">
        <f>SUMIF(Asignaciones!$A$3:$A$54,"=C",Asignaciones!$X$3:$X$54)</f>
        <v>0</v>
      </c>
      <c r="F31" s="33">
        <f>SUMIF(Asignaciones!$A$3:$A$54,"=D",Asignaciones!$X$3:$X$54)</f>
        <v>0</v>
      </c>
      <c r="G31" s="16">
        <f t="shared" si="1"/>
        <v>529.01915700000006</v>
      </c>
      <c r="H31" s="99">
        <v>529.01915700000006</v>
      </c>
      <c r="I31" s="17" t="e">
        <f t="shared" si="18"/>
        <v>#DIV/0!</v>
      </c>
      <c r="J31" s="18" t="e">
        <f t="shared" si="18"/>
        <v>#DIV/0!</v>
      </c>
      <c r="K31" s="18" t="e">
        <f t="shared" si="18"/>
        <v>#DIV/0!</v>
      </c>
      <c r="L31" s="18" t="e">
        <f t="shared" si="18"/>
        <v>#DIV/0!</v>
      </c>
      <c r="M31" s="45">
        <f>IF(G31&gt;0,G31/G$9,"")</f>
        <v>1.3964921519455152E-2</v>
      </c>
      <c r="N31" s="19">
        <f>H31/H$29</f>
        <v>5.5173807735616115E-2</v>
      </c>
      <c r="P31" s="7"/>
    </row>
    <row r="32" spans="1:16" ht="13.2" thickBot="1" x14ac:dyDescent="0.55000000000000004">
      <c r="A32" s="92"/>
      <c r="B32" s="75" t="s">
        <v>3</v>
      </c>
      <c r="C32" s="20">
        <f>SUMIF(Asignaciones!$A$3:$A$54,"=A",Asignaciones!$Y$3:$Y$54)</f>
        <v>0</v>
      </c>
      <c r="D32" s="21">
        <f>SUMIF(Asignaciones!$A$3:$A$54,"=B",Asignaciones!$Y$3:$Y$54)</f>
        <v>0</v>
      </c>
      <c r="E32" s="21">
        <f>SUMIF(Asignaciones!$A$3:$A$54,"=C",Asignaciones!$Y$3:$Y$54)</f>
        <v>0</v>
      </c>
      <c r="F32" s="34">
        <f>SUMIF(Asignaciones!$A$3:$A$54,"=D",Asignaciones!$Y$3:$Y$54)</f>
        <v>0</v>
      </c>
      <c r="G32" s="22">
        <f t="shared" si="1"/>
        <v>116.28676100000001</v>
      </c>
      <c r="H32" s="100">
        <v>116.28676100000001</v>
      </c>
      <c r="I32" s="23" t="e">
        <f t="shared" si="18"/>
        <v>#DIV/0!</v>
      </c>
      <c r="J32" s="24" t="e">
        <f t="shared" si="18"/>
        <v>#DIV/0!</v>
      </c>
      <c r="K32" s="24" t="e">
        <f t="shared" si="18"/>
        <v>#DIV/0!</v>
      </c>
      <c r="L32" s="24" t="e">
        <f t="shared" si="18"/>
        <v>#DIV/0!</v>
      </c>
      <c r="M32" s="35">
        <f>IF(G32&gt;0,G32/G$9,"")</f>
        <v>3.0697101789768232E-3</v>
      </c>
      <c r="N32" s="25">
        <f>H32/H$29</f>
        <v>1.2128073830058941E-2</v>
      </c>
      <c r="P32" s="7"/>
    </row>
    <row r="33" spans="1:18" ht="15.6" x14ac:dyDescent="0.6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8" ht="15.6" x14ac:dyDescent="0.6">
      <c r="A34" s="1" t="s">
        <v>53</v>
      </c>
    </row>
    <row r="35" spans="1:18" x14ac:dyDescent="0.5">
      <c r="A35" s="89" t="s">
        <v>54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x14ac:dyDescent="0.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x14ac:dyDescent="0.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x14ac:dyDescent="0.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x14ac:dyDescent="0.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x14ac:dyDescent="0.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</sheetData>
  <sheetProtection sheet="1" selectLockedCells="1"/>
  <protectedRanges>
    <protectedRange sqref="A5:B5" name="Range1_1"/>
    <protectedRange sqref="C7:E7 I7:K7" name="Range1_2"/>
  </protectedRanges>
  <mergeCells count="9">
    <mergeCell ref="A4:G5"/>
    <mergeCell ref="C7:H7"/>
    <mergeCell ref="A35:R40"/>
    <mergeCell ref="A25:A28"/>
    <mergeCell ref="A29:A32"/>
    <mergeCell ref="A20:A24"/>
    <mergeCell ref="A15:A19"/>
    <mergeCell ref="A9:A14"/>
    <mergeCell ref="I7:N7"/>
  </mergeCells>
  <phoneticPr fontId="2" type="noConversion"/>
  <conditionalFormatting sqref="N10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4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2017-06-29T00:03:20Z</dcterms:modified>
</cp:coreProperties>
</file>