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Vista City\kit\"/>
    </mc:Choice>
  </mc:AlternateContent>
  <bookViews>
    <workbookView xWindow="0" yWindow="0" windowWidth="23040" windowHeight="8808"/>
  </bookViews>
  <sheets>
    <sheet name="Instructions" sheetId="4" r:id="rId1"/>
    <sheet name="Assignments" sheetId="1" r:id="rId2"/>
    <sheet name="4-district balance" sheetId="2" r:id="rId3"/>
  </sheets>
  <definedNames>
    <definedName name="Pop_Units">Assignments!$B$2:$M$2</definedName>
    <definedName name="_xlnm.Print_Area" localSheetId="1">Assignments!$B$1:$Y$67</definedName>
    <definedName name="_xlnm.Print_Titles" localSheetId="1">Assignments!$2:$2</definedName>
  </definedNames>
  <calcPr calcId="171027"/>
</workbook>
</file>

<file path=xl/calcChain.xml><?xml version="1.0" encoding="utf-8"?>
<calcChain xmlns="http://schemas.openxmlformats.org/spreadsheetml/2006/main">
  <c r="I22" i="2" l="1"/>
  <c r="J22" i="2"/>
  <c r="K22" i="2"/>
  <c r="L22" i="2"/>
  <c r="M22" i="2"/>
  <c r="N22" i="2"/>
  <c r="I17" i="2"/>
  <c r="J17" i="2"/>
  <c r="K17" i="2"/>
  <c r="L17" i="2"/>
  <c r="M17" i="2"/>
  <c r="N17" i="2"/>
  <c r="I12" i="2"/>
  <c r="J12" i="2"/>
  <c r="K12" i="2"/>
  <c r="L12" i="2"/>
  <c r="M12" i="2"/>
  <c r="N12" i="2"/>
  <c r="G1" i="2" l="1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F8" i="2"/>
  <c r="E8" i="2"/>
  <c r="D8" i="2"/>
  <c r="C8" i="2"/>
  <c r="N27" i="2" l="1"/>
  <c r="N16" i="2"/>
  <c r="G11" i="2"/>
  <c r="N18" i="2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L10" i="2"/>
  <c r="AK2" i="1"/>
  <c r="AN2" i="1"/>
  <c r="AH2" i="1"/>
  <c r="N31" i="2"/>
  <c r="N30" i="2"/>
  <c r="N29" i="2"/>
  <c r="N23" i="2"/>
  <c r="N21" i="2"/>
  <c r="N20" i="2"/>
  <c r="N15" i="2"/>
  <c r="D67" i="1"/>
  <c r="E67" i="1"/>
  <c r="C67" i="1"/>
  <c r="H8" i="2" s="1"/>
  <c r="N10" i="2" s="1"/>
  <c r="G10" i="2" l="1"/>
  <c r="J10" i="2"/>
  <c r="K10" i="2"/>
  <c r="G22" i="2"/>
  <c r="G17" i="2"/>
  <c r="I10" i="2"/>
  <c r="N25" i="2"/>
  <c r="N26" i="2"/>
  <c r="G12" i="2"/>
  <c r="J21" i="2"/>
  <c r="I25" i="2"/>
  <c r="J15" i="2"/>
  <c r="J11" i="2"/>
  <c r="J25" i="2"/>
  <c r="I20" i="2"/>
  <c r="K20" i="2"/>
  <c r="I13" i="2"/>
  <c r="I23" i="2"/>
  <c r="G16" i="2"/>
  <c r="G18" i="2"/>
  <c r="G27" i="2"/>
  <c r="K29" i="2"/>
  <c r="L15" i="2"/>
  <c r="L25" i="2"/>
  <c r="I11" i="2"/>
  <c r="I21" i="2"/>
  <c r="K25" i="2"/>
  <c r="I30" i="2"/>
  <c r="L16" i="2"/>
  <c r="L18" i="2"/>
  <c r="L27" i="2"/>
  <c r="I29" i="2"/>
  <c r="J23" i="2"/>
  <c r="I26" i="2"/>
  <c r="I15" i="2"/>
  <c r="K18" i="2"/>
  <c r="K15" i="2"/>
  <c r="L29" i="2"/>
  <c r="J18" i="2"/>
  <c r="G19" i="2"/>
  <c r="K30" i="2"/>
  <c r="L11" i="2"/>
  <c r="L21" i="2"/>
  <c r="L30" i="2"/>
  <c r="G29" i="2"/>
  <c r="L23" i="2"/>
  <c r="L31" i="2"/>
  <c r="J16" i="2"/>
  <c r="K26" i="2"/>
  <c r="I18" i="2"/>
  <c r="K16" i="2"/>
  <c r="G14" i="2"/>
  <c r="J27" i="2"/>
  <c r="G23" i="2"/>
  <c r="AB2" i="1"/>
  <c r="G20" i="2"/>
  <c r="L26" i="2"/>
  <c r="K31" i="2"/>
  <c r="J13" i="2"/>
  <c r="K27" i="2"/>
  <c r="G30" i="2"/>
  <c r="G24" i="2"/>
  <c r="I27" i="2"/>
  <c r="K21" i="2"/>
  <c r="AE2" i="1"/>
  <c r="I16" i="2"/>
  <c r="J31" i="2"/>
  <c r="G31" i="2"/>
  <c r="G25" i="2"/>
  <c r="L20" i="2"/>
  <c r="J26" i="2"/>
  <c r="F9" i="2"/>
  <c r="G8" i="2"/>
  <c r="M10" i="2" s="1"/>
  <c r="N11" i="2"/>
  <c r="N13" i="2"/>
  <c r="G26" i="2"/>
  <c r="K23" i="2"/>
  <c r="G21" i="2"/>
  <c r="K11" i="2"/>
  <c r="J30" i="2"/>
  <c r="G15" i="2"/>
  <c r="J29" i="2"/>
  <c r="L13" i="2"/>
  <c r="K13" i="2"/>
  <c r="G13" i="2"/>
  <c r="I31" i="2"/>
  <c r="J20" i="2"/>
  <c r="G28" i="2"/>
  <c r="L9" i="2" l="1"/>
  <c r="AL2" i="1"/>
  <c r="M15" i="2"/>
  <c r="M23" i="2"/>
  <c r="M27" i="2"/>
  <c r="M13" i="2"/>
  <c r="M21" i="2"/>
  <c r="E9" i="2"/>
  <c r="K9" i="2" s="1"/>
  <c r="C9" i="2"/>
  <c r="AO2" i="1"/>
  <c r="D9" i="2"/>
  <c r="M26" i="2"/>
  <c r="M29" i="2"/>
  <c r="M20" i="2"/>
  <c r="M31" i="2"/>
  <c r="M25" i="2"/>
  <c r="M18" i="2"/>
  <c r="M11" i="2"/>
  <c r="M16" i="2"/>
  <c r="M30" i="2"/>
  <c r="H9" i="2" l="1"/>
  <c r="N9" i="2" s="1"/>
  <c r="AI2" i="1"/>
  <c r="AF2" i="1"/>
  <c r="J9" i="2"/>
  <c r="I9" i="2"/>
  <c r="AC2" i="1"/>
</calcChain>
</file>

<file path=xl/sharedStrings.xml><?xml version="1.0" encoding="utf-8"?>
<sst xmlns="http://schemas.openxmlformats.org/spreadsheetml/2006/main" count="103" uniqueCount="66">
  <si>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</si>
  <si>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</si>
  <si>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</si>
  <si>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</si>
  <si>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</si>
  <si>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</si>
  <si>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</si>
  <si>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</si>
  <si>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</si>
  <si>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</si>
  <si>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</si>
  <si>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</si>
  <si>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</si>
  <si>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</si>
  <si>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</si>
  <si>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</si>
  <si>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</si>
  <si>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</si>
  <si>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Voting Age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</si>
  <si>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</si>
  <si>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</si>
  <si>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</si>
  <si>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</si>
  <si>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</si>
  <si>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</si>
  <si>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</si>
  <si>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</si>
  <si>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</si>
  <si>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total</t>
  </si>
  <si>
    <t xml:space="preserve"> latino</t>
  </si>
  <si>
    <t xml:space="preserve"> asn</t>
  </si>
  <si>
    <t xml:space="preserve"> fil</t>
  </si>
  <si>
    <t>Category</t>
  </si>
  <si>
    <t>Group</t>
  </si>
  <si>
    <t>Counts</t>
  </si>
  <si>
    <t>Deviation from Ideal</t>
  </si>
  <si>
    <t>Percentages</t>
  </si>
  <si>
    <t>Ideal population:</t>
  </si>
  <si>
    <t>Total VAP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</si>
  <si>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</si>
  <si>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</si>
  <si>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</si>
  <si>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</si>
  <si>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</si>
  <si>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</si>
  <si>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</si>
  <si>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</si>
  <si>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</si>
  <si>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</si>
  <si>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Totals</t>
  </si>
  <si>
    <t>Pop</t>
  </si>
  <si>
    <t>Unit</t>
  </si>
  <si>
    <t>I think this map makes sense because . . . .</t>
  </si>
  <si>
    <t>NH Blk</t>
  </si>
  <si>
    <t>Nov. 2014 Registration</t>
  </si>
  <si>
    <t>Nov. 2014 Voters</t>
  </si>
  <si>
    <t>D5:</t>
  </si>
  <si>
    <t>District (A-D)</t>
  </si>
  <si>
    <t>City of Vista 2017 Public Participation Kit</t>
  </si>
  <si>
    <t>2) On the "Assignments" worksheet tab, enter the letter of the district (A, B, C or D) where you wish to assign</t>
  </si>
  <si>
    <t>a given population unit. Then check the results of your assignments on the "4-district balance" worksheet tab, which</t>
  </si>
  <si>
    <t>When complete, please email this file to info@NDCresearch.com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</si>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</sst>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3" fontId="5" fillId="0" borderId="1" xfId="1" applyNumberFormat="1" applyFont="1" applyBorder="1" applyAlignment="1">
      <alignment horizontal="center" wrapText="1"/>
    </xf>
    <xf numFmtId="3" fontId="5" fillId="0" borderId="2" xfId="1" applyNumberFormat="1" applyFont="1" applyBorder="1" applyAlignment="1">
      <alignment horizontal="center" wrapText="1"/>
    </xf>
    <xf numFmtId="3" fontId="5" fillId="0" borderId="2" xfId="1" quotePrefix="1" applyNumberFormat="1" applyFont="1" applyBorder="1" applyAlignment="1">
      <alignment horizontal="center" wrapText="1"/>
    </xf>
    <xf numFmtId="3" fontId="5" fillId="0" borderId="3" xfId="1" quotePrefix="1" applyNumberFormat="1" applyFont="1" applyBorder="1" applyAlignment="1">
      <alignment horizontal="center" wrapText="1"/>
    </xf>
    <xf numFmtId="3" fontId="5" fillId="0" borderId="1" xfId="1" quotePrefix="1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/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7" fillId="0" borderId="4" xfId="2" applyFont="1" applyBorder="1" applyAlignment="1">
      <alignment horizontal="center" vertical="center"/>
    </xf>
    <xf numFmtId="9" fontId="7" fillId="0" borderId="5" xfId="2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0" borderId="8" xfId="2" applyFont="1" applyBorder="1" applyAlignment="1">
      <alignment horizontal="center" vertical="center"/>
    </xf>
    <xf numFmtId="9" fontId="7" fillId="0" borderId="9" xfId="2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9" fontId="7" fillId="0" borderId="10" xfId="2" applyFont="1" applyBorder="1" applyAlignment="1">
      <alignment horizontal="center" vertical="center"/>
    </xf>
    <xf numFmtId="9" fontId="7" fillId="0" borderId="11" xfId="2" applyFont="1" applyBorder="1" applyAlignment="1">
      <alignment horizontal="center" vertical="center"/>
    </xf>
    <xf numFmtId="9" fontId="7" fillId="0" borderId="12" xfId="2" applyNumberFormat="1" applyFont="1" applyBorder="1" applyAlignment="1">
      <alignment horizontal="center" vertical="center"/>
    </xf>
    <xf numFmtId="9" fontId="7" fillId="0" borderId="6" xfId="2" applyNumberFormat="1" applyFont="1" applyBorder="1" applyAlignment="1">
      <alignment horizontal="center" vertical="center"/>
    </xf>
    <xf numFmtId="10" fontId="7" fillId="3" borderId="9" xfId="2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9" fontId="7" fillId="0" borderId="23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4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27" xfId="1" quotePrefix="1" applyNumberFormat="1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6" fillId="0" borderId="0" xfId="0" applyFont="1"/>
    <xf numFmtId="3" fontId="5" fillId="0" borderId="3" xfId="1" quotePrefix="1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9" fontId="7" fillId="0" borderId="29" xfId="2" applyFont="1" applyBorder="1" applyAlignment="1">
      <alignment horizontal="center" vertical="center"/>
    </xf>
    <xf numFmtId="9" fontId="7" fillId="0" borderId="15" xfId="2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3" fontId="12" fillId="0" borderId="0" xfId="0" applyNumberFormat="1" applyFont="1"/>
    <xf numFmtId="3" fontId="14" fillId="0" borderId="0" xfId="0" applyNumberFormat="1" applyFont="1"/>
    <xf numFmtId="3" fontId="14" fillId="0" borderId="29" xfId="0" applyNumberFormat="1" applyFont="1" applyBorder="1"/>
    <xf numFmtId="3" fontId="14" fillId="0" borderId="23" xfId="0" applyNumberFormat="1" applyFont="1" applyBorder="1"/>
    <xf numFmtId="3" fontId="14" fillId="0" borderId="15" xfId="0" applyNumberFormat="1" applyFont="1" applyBorder="1"/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3" fontId="5" fillId="0" borderId="37" xfId="0" applyNumberFormat="1" applyFont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3" fontId="5" fillId="2" borderId="39" xfId="0" applyNumberFormat="1" applyFont="1" applyFill="1" applyBorder="1" applyAlignment="1" applyProtection="1">
      <alignment horizontal="center"/>
      <protection locked="0"/>
    </xf>
    <xf numFmtId="3" fontId="5" fillId="0" borderId="40" xfId="0" applyNumberFormat="1" applyFont="1" applyBorder="1" applyAlignment="1">
      <alignment horizontal="center"/>
    </xf>
    <xf numFmtId="3" fontId="5" fillId="2" borderId="31" xfId="0" applyNumberFormat="1" applyFont="1" applyFill="1" applyBorder="1" applyAlignment="1" applyProtection="1">
      <alignment horizontal="center"/>
      <protection locked="0"/>
    </xf>
    <xf numFmtId="3" fontId="5" fillId="0" borderId="41" xfId="1" quotePrefix="1" applyNumberFormat="1" applyFont="1" applyBorder="1" applyAlignment="1">
      <alignment horizontal="center"/>
    </xf>
    <xf numFmtId="3" fontId="5" fillId="0" borderId="42" xfId="1" quotePrefix="1" applyNumberFormat="1" applyFont="1" applyBorder="1" applyAlignment="1">
      <alignment horizontal="center"/>
    </xf>
    <xf numFmtId="3" fontId="5" fillId="0" borderId="43" xfId="1" quotePrefix="1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ColWidth="9.1640625" defaultRowHeight="15.6" x14ac:dyDescent="0.6"/>
  <cols>
    <col min="1" max="5" width="9.1640625" style="2"/>
    <col min="6" max="6" width="11.71875" style="2" customWidth="1"/>
    <col min="7" max="16384" width="9.1640625" style="2"/>
  </cols>
  <sheetData>
    <row r="1" spans="1:8" x14ac:dyDescent="0.6">
      <c r="A1" s="1" t="s">
        <v>5</v>
      </c>
    </row>
    <row r="3" spans="1:8" x14ac:dyDescent="0.6">
      <c r="A3" s="2" t="s">
        <v>6</v>
      </c>
    </row>
    <row r="5" spans="1:8" x14ac:dyDescent="0.6">
      <c r="A5" s="2" t="s">
        <v>7</v>
      </c>
    </row>
    <row r="6" spans="1:8" x14ac:dyDescent="0.6">
      <c r="A6" s="2" t="s">
        <v>8</v>
      </c>
    </row>
    <row r="7" spans="1:8" x14ac:dyDescent="0.6">
      <c r="A7" s="2" t="s">
        <v>59</v>
      </c>
    </row>
    <row r="8" spans="1:8" x14ac:dyDescent="0.6">
      <c r="B8" s="2" t="s">
        <v>60</v>
      </c>
    </row>
    <row r="9" spans="1:8" x14ac:dyDescent="0.6">
      <c r="B9" s="2" t="s">
        <v>9</v>
      </c>
    </row>
    <row r="11" spans="1:8" x14ac:dyDescent="0.6">
      <c r="A11" s="1" t="s">
        <v>10</v>
      </c>
      <c r="B11" s="2" t="s">
        <v>11</v>
      </c>
    </row>
    <row r="12" spans="1:8" x14ac:dyDescent="0.6">
      <c r="B12" s="2" t="s">
        <v>12</v>
      </c>
      <c r="G12" s="3" t="s">
        <v>13</v>
      </c>
      <c r="H12" s="2" t="s">
        <v>14</v>
      </c>
    </row>
    <row r="14" spans="1:8" x14ac:dyDescent="0.6">
      <c r="A14" s="1" t="s">
        <v>15</v>
      </c>
    </row>
    <row r="15" spans="1:8" x14ac:dyDescent="0.6">
      <c r="B15" s="2" t="s">
        <v>61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6.83203125" defaultRowHeight="11.7" x14ac:dyDescent="0.45"/>
  <cols>
    <col min="1" max="1" width="6.1640625" style="47" bestFit="1" customWidth="1"/>
    <col min="2" max="2" width="4.83203125" style="47" bestFit="1" customWidth="1"/>
    <col min="3" max="5" width="6.27734375" style="47" customWidth="1"/>
    <col min="6" max="6" width="4.83203125" style="47" customWidth="1"/>
    <col min="7" max="7" width="6.27734375" style="59" customWidth="1"/>
    <col min="8" max="10" width="6.27734375" style="47" customWidth="1"/>
    <col min="11" max="11" width="5.1640625" style="47" customWidth="1"/>
    <col min="12" max="15" width="6.27734375" style="47" customWidth="1"/>
    <col min="16" max="16" width="5.44140625" style="47" customWidth="1"/>
    <col min="17" max="17" width="6.27734375" style="59" customWidth="1"/>
    <col min="18" max="25" width="6.27734375" style="47" customWidth="1"/>
    <col min="26" max="26" width="6.8320312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83203125" style="5"/>
  </cols>
  <sheetData>
    <row r="1" spans="1:41" ht="13.5" customHeight="1" thickBot="1" x14ac:dyDescent="0.5">
      <c r="A1" s="80"/>
      <c r="B1" s="81" t="s">
        <v>50</v>
      </c>
      <c r="C1" s="96" t="s">
        <v>17</v>
      </c>
      <c r="D1" s="97"/>
      <c r="E1" s="97"/>
      <c r="F1" s="97"/>
      <c r="G1" s="97"/>
      <c r="H1" s="97" t="s">
        <v>18</v>
      </c>
      <c r="I1" s="97"/>
      <c r="J1" s="97"/>
      <c r="K1" s="97"/>
      <c r="L1" s="97"/>
      <c r="M1" s="96" t="s">
        <v>23</v>
      </c>
      <c r="N1" s="97"/>
      <c r="O1" s="97"/>
      <c r="P1" s="97"/>
      <c r="Q1" s="97"/>
      <c r="R1" s="97" t="s">
        <v>54</v>
      </c>
      <c r="S1" s="97"/>
      <c r="T1" s="97"/>
      <c r="U1" s="97"/>
      <c r="V1" s="96" t="s">
        <v>55</v>
      </c>
      <c r="W1" s="97"/>
      <c r="X1" s="97"/>
      <c r="Y1" s="98"/>
      <c r="AA1" s="93" t="s">
        <v>48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5"/>
    </row>
    <row r="2" spans="1:41" s="4" customFormat="1" ht="23.7" thickBot="1" x14ac:dyDescent="0.5">
      <c r="A2" s="82" t="s">
        <v>57</v>
      </c>
      <c r="B2" s="64" t="s">
        <v>51</v>
      </c>
      <c r="C2" s="6" t="s">
        <v>16</v>
      </c>
      <c r="D2" s="7" t="s">
        <v>22</v>
      </c>
      <c r="E2" s="8" t="s">
        <v>0</v>
      </c>
      <c r="F2" s="8" t="s">
        <v>53</v>
      </c>
      <c r="G2" s="9" t="s">
        <v>20</v>
      </c>
      <c r="H2" s="8" t="s">
        <v>28</v>
      </c>
      <c r="I2" s="8" t="s">
        <v>25</v>
      </c>
      <c r="J2" s="8" t="s">
        <v>26</v>
      </c>
      <c r="K2" s="8" t="s">
        <v>53</v>
      </c>
      <c r="L2" s="8" t="s">
        <v>27</v>
      </c>
      <c r="M2" s="10" t="s">
        <v>24</v>
      </c>
      <c r="N2" s="8" t="s">
        <v>25</v>
      </c>
      <c r="O2" s="8" t="s">
        <v>26</v>
      </c>
      <c r="P2" s="8" t="s">
        <v>53</v>
      </c>
      <c r="Q2" s="9" t="s">
        <v>27</v>
      </c>
      <c r="R2" s="8" t="s">
        <v>24</v>
      </c>
      <c r="S2" s="8" t="s">
        <v>29</v>
      </c>
      <c r="T2" s="11" t="s">
        <v>30</v>
      </c>
      <c r="U2" s="11" t="s">
        <v>31</v>
      </c>
      <c r="V2" s="12" t="s">
        <v>24</v>
      </c>
      <c r="W2" s="11" t="s">
        <v>29</v>
      </c>
      <c r="X2" s="11" t="s">
        <v>30</v>
      </c>
      <c r="Y2" s="83" t="s">
        <v>31</v>
      </c>
      <c r="AA2" s="50" t="s">
        <v>44</v>
      </c>
      <c r="AB2" s="48">
        <f>'4-district balance'!$C$8</f>
        <v>0</v>
      </c>
      <c r="AC2" s="48">
        <f>'4-district balance'!$C$9</f>
        <v>-23458.5</v>
      </c>
      <c r="AD2" s="50" t="s">
        <v>43</v>
      </c>
      <c r="AE2" s="48">
        <f>'4-district balance'!$D$8</f>
        <v>0</v>
      </c>
      <c r="AF2" s="48">
        <f>'4-district balance'!$D$9</f>
        <v>-23458.5</v>
      </c>
      <c r="AG2" s="50" t="s">
        <v>45</v>
      </c>
      <c r="AH2" s="48">
        <f>'4-district balance'!$E$8</f>
        <v>0</v>
      </c>
      <c r="AI2" s="48">
        <f>'4-district balance'!$E$9</f>
        <v>-23458.5</v>
      </c>
      <c r="AJ2" s="50" t="s">
        <v>46</v>
      </c>
      <c r="AK2" s="48">
        <f>'4-district balance'!$F$8</f>
        <v>0</v>
      </c>
      <c r="AL2" s="49">
        <f>'4-district balance'!$F$9</f>
        <v>-23458.5</v>
      </c>
      <c r="AM2" s="50" t="s">
        <v>56</v>
      </c>
      <c r="AN2" s="48" t="e">
        <f>'4-district balance'!#REF!</f>
        <v>#REF!</v>
      </c>
      <c r="AO2" s="49" t="e">
        <f>'4-district balance'!#REF!</f>
        <v>#REF!</v>
      </c>
    </row>
    <row r="3" spans="1:41" x14ac:dyDescent="0.45">
      <c r="A3" s="84"/>
      <c r="B3" s="51">
        <v>1</v>
      </c>
      <c r="C3" s="52">
        <v>827</v>
      </c>
      <c r="D3" s="51">
        <v>216</v>
      </c>
      <c r="E3" s="51">
        <v>491</v>
      </c>
      <c r="F3" s="51">
        <v>45</v>
      </c>
      <c r="G3" s="53">
        <v>65</v>
      </c>
      <c r="H3" s="51">
        <v>619</v>
      </c>
      <c r="I3" s="51">
        <v>143</v>
      </c>
      <c r="J3" s="51">
        <v>392</v>
      </c>
      <c r="K3" s="51">
        <v>26</v>
      </c>
      <c r="L3" s="51">
        <v>49</v>
      </c>
      <c r="M3" s="52">
        <v>660.150038</v>
      </c>
      <c r="N3" s="51">
        <v>67.452830000000006</v>
      </c>
      <c r="O3" s="51">
        <v>510.22222900000003</v>
      </c>
      <c r="P3" s="51">
        <v>30.232559999999999</v>
      </c>
      <c r="Q3" s="53">
        <v>50.909089999999999</v>
      </c>
      <c r="R3" s="51">
        <v>456</v>
      </c>
      <c r="S3" s="51">
        <v>84.561462000000006</v>
      </c>
      <c r="T3" s="54">
        <v>10.159624000000001</v>
      </c>
      <c r="U3" s="54">
        <v>5.159624</v>
      </c>
      <c r="V3" s="55">
        <v>210.79499200000001</v>
      </c>
      <c r="W3" s="54">
        <v>25.704134</v>
      </c>
      <c r="X3" s="54">
        <v>6.0798120000000004</v>
      </c>
      <c r="Y3" s="85">
        <v>3.0532080000000001</v>
      </c>
    </row>
    <row r="4" spans="1:41" x14ac:dyDescent="0.45">
      <c r="A4" s="86"/>
      <c r="B4" s="51">
        <v>2</v>
      </c>
      <c r="C4" s="52">
        <v>1735</v>
      </c>
      <c r="D4" s="51">
        <v>986</v>
      </c>
      <c r="E4" s="51">
        <v>508</v>
      </c>
      <c r="F4" s="51">
        <v>83</v>
      </c>
      <c r="G4" s="53">
        <v>105</v>
      </c>
      <c r="H4" s="51">
        <v>1258</v>
      </c>
      <c r="I4" s="51">
        <v>634</v>
      </c>
      <c r="J4" s="51">
        <v>443</v>
      </c>
      <c r="K4" s="51">
        <v>59</v>
      </c>
      <c r="L4" s="51">
        <v>87</v>
      </c>
      <c r="M4" s="52">
        <v>739.69723099999999</v>
      </c>
      <c r="N4" s="51">
        <v>351.72119300000003</v>
      </c>
      <c r="O4" s="51">
        <v>314.977079</v>
      </c>
      <c r="P4" s="51">
        <v>0</v>
      </c>
      <c r="Q4" s="53">
        <v>57.998975000000002</v>
      </c>
      <c r="R4" s="51">
        <v>586.00000499999999</v>
      </c>
      <c r="S4" s="51">
        <v>245.78598500000001</v>
      </c>
      <c r="T4" s="54">
        <v>12</v>
      </c>
      <c r="U4" s="54">
        <v>7</v>
      </c>
      <c r="V4" s="55">
        <v>209.00000199999999</v>
      </c>
      <c r="W4" s="54">
        <v>56.545721999999998</v>
      </c>
      <c r="X4" s="54">
        <v>4</v>
      </c>
      <c r="Y4" s="85">
        <v>3</v>
      </c>
    </row>
    <row r="5" spans="1:41" x14ac:dyDescent="0.45">
      <c r="A5" s="86"/>
      <c r="B5" s="51">
        <v>3</v>
      </c>
      <c r="C5" s="52">
        <v>2197</v>
      </c>
      <c r="D5" s="51">
        <v>999</v>
      </c>
      <c r="E5" s="51">
        <v>945</v>
      </c>
      <c r="F5" s="51">
        <v>84</v>
      </c>
      <c r="G5" s="53">
        <v>113</v>
      </c>
      <c r="H5" s="51">
        <v>1556</v>
      </c>
      <c r="I5" s="51">
        <v>615</v>
      </c>
      <c r="J5" s="51">
        <v>771</v>
      </c>
      <c r="K5" s="51">
        <v>53</v>
      </c>
      <c r="L5" s="51">
        <v>80</v>
      </c>
      <c r="M5" s="52">
        <v>1210.021776</v>
      </c>
      <c r="N5" s="51">
        <v>374.51989300000002</v>
      </c>
      <c r="O5" s="51">
        <v>666.56161499999996</v>
      </c>
      <c r="P5" s="51">
        <v>73.611109999999996</v>
      </c>
      <c r="Q5" s="53">
        <v>75.329168999999993</v>
      </c>
      <c r="R5" s="51">
        <v>944</v>
      </c>
      <c r="S5" s="51">
        <v>264.29519599999998</v>
      </c>
      <c r="T5" s="54">
        <v>23.334212000000001</v>
      </c>
      <c r="U5" s="54">
        <v>12.789661000000001</v>
      </c>
      <c r="V5" s="55">
        <v>385.42288600000001</v>
      </c>
      <c r="W5" s="54">
        <v>53.346501000000004</v>
      </c>
      <c r="X5" s="54">
        <v>5.9482650000000001</v>
      </c>
      <c r="Y5" s="85">
        <v>6.7926419999999998</v>
      </c>
    </row>
    <row r="6" spans="1:41" x14ac:dyDescent="0.45">
      <c r="A6" s="86"/>
      <c r="B6" s="51">
        <v>4</v>
      </c>
      <c r="C6" s="52">
        <v>2690</v>
      </c>
      <c r="D6" s="51">
        <v>1305</v>
      </c>
      <c r="E6" s="51">
        <v>1013</v>
      </c>
      <c r="F6" s="51">
        <v>133</v>
      </c>
      <c r="G6" s="53">
        <v>166</v>
      </c>
      <c r="H6" s="51">
        <v>1955</v>
      </c>
      <c r="I6" s="51">
        <v>812</v>
      </c>
      <c r="J6" s="51">
        <v>857</v>
      </c>
      <c r="K6" s="51">
        <v>100</v>
      </c>
      <c r="L6" s="51">
        <v>133</v>
      </c>
      <c r="M6" s="52">
        <v>1878.455978</v>
      </c>
      <c r="N6" s="51">
        <v>643.86792700000001</v>
      </c>
      <c r="O6" s="51">
        <v>843.85717399999999</v>
      </c>
      <c r="P6" s="51">
        <v>134.30231800000001</v>
      </c>
      <c r="Q6" s="53">
        <v>256.42857299999997</v>
      </c>
      <c r="R6" s="51">
        <v>1039.000002</v>
      </c>
      <c r="S6" s="51">
        <v>264.33682499999998</v>
      </c>
      <c r="T6" s="54">
        <v>29.074014999999999</v>
      </c>
      <c r="U6" s="54">
        <v>10.840945</v>
      </c>
      <c r="V6" s="55">
        <v>420.95118100000002</v>
      </c>
      <c r="W6" s="54">
        <v>56.645859999999999</v>
      </c>
      <c r="X6" s="54">
        <v>13.971653</v>
      </c>
      <c r="Y6" s="85">
        <v>3</v>
      </c>
    </row>
    <row r="7" spans="1:41" x14ac:dyDescent="0.45">
      <c r="A7" s="84"/>
      <c r="B7" s="51">
        <v>5</v>
      </c>
      <c r="C7" s="52">
        <v>1256</v>
      </c>
      <c r="D7" s="51">
        <v>844</v>
      </c>
      <c r="E7" s="51">
        <v>322</v>
      </c>
      <c r="F7" s="51">
        <v>14</v>
      </c>
      <c r="G7" s="53">
        <v>50</v>
      </c>
      <c r="H7" s="51">
        <v>924</v>
      </c>
      <c r="I7" s="51">
        <v>582</v>
      </c>
      <c r="J7" s="51">
        <v>269</v>
      </c>
      <c r="K7" s="51">
        <v>13</v>
      </c>
      <c r="L7" s="51">
        <v>45</v>
      </c>
      <c r="M7" s="52">
        <v>539.99999200000002</v>
      </c>
      <c r="N7" s="51">
        <v>169.99999500000001</v>
      </c>
      <c r="O7" s="51">
        <v>305</v>
      </c>
      <c r="P7" s="51">
        <v>15</v>
      </c>
      <c r="Q7" s="53">
        <v>50.000000999999997</v>
      </c>
      <c r="R7" s="51">
        <v>485.00000199999999</v>
      </c>
      <c r="S7" s="51">
        <v>250.46505300000001</v>
      </c>
      <c r="T7" s="54">
        <v>7</v>
      </c>
      <c r="U7" s="54">
        <v>1</v>
      </c>
      <c r="V7" s="55">
        <v>136.999999</v>
      </c>
      <c r="W7" s="54">
        <v>56.772077000000003</v>
      </c>
      <c r="X7" s="54">
        <v>1</v>
      </c>
      <c r="Y7" s="85">
        <v>0</v>
      </c>
    </row>
    <row r="8" spans="1:41" x14ac:dyDescent="0.45">
      <c r="A8" s="86"/>
      <c r="B8" s="51">
        <v>6</v>
      </c>
      <c r="C8" s="52">
        <v>638</v>
      </c>
      <c r="D8" s="51">
        <v>96</v>
      </c>
      <c r="E8" s="51">
        <v>503</v>
      </c>
      <c r="F8" s="51">
        <v>4</v>
      </c>
      <c r="G8" s="53">
        <v>27</v>
      </c>
      <c r="H8" s="51">
        <v>509</v>
      </c>
      <c r="I8" s="51">
        <v>75</v>
      </c>
      <c r="J8" s="51">
        <v>403</v>
      </c>
      <c r="K8" s="51">
        <v>2</v>
      </c>
      <c r="L8" s="51">
        <v>22</v>
      </c>
      <c r="M8" s="52">
        <v>484.156432</v>
      </c>
      <c r="N8" s="51">
        <v>66.891892999999996</v>
      </c>
      <c r="O8" s="51">
        <v>395.33532700000001</v>
      </c>
      <c r="P8" s="51">
        <v>2.3529409999999999</v>
      </c>
      <c r="Q8" s="53">
        <v>19.576270999999998</v>
      </c>
      <c r="R8" s="51">
        <v>333</v>
      </c>
      <c r="S8" s="51">
        <v>51.965282000000002</v>
      </c>
      <c r="T8" s="54">
        <v>8.5903379999999991</v>
      </c>
      <c r="U8" s="54">
        <v>1.008694</v>
      </c>
      <c r="V8" s="55">
        <v>177.01589200000001</v>
      </c>
      <c r="W8" s="54">
        <v>16.607872</v>
      </c>
      <c r="X8" s="54">
        <v>4.212993</v>
      </c>
      <c r="Y8" s="85">
        <v>0.52078199999999997</v>
      </c>
    </row>
    <row r="9" spans="1:41" x14ac:dyDescent="0.45">
      <c r="A9" s="86"/>
      <c r="B9" s="51">
        <v>7</v>
      </c>
      <c r="C9" s="52">
        <v>2452</v>
      </c>
      <c r="D9" s="51">
        <v>1142</v>
      </c>
      <c r="E9" s="51">
        <v>1141</v>
      </c>
      <c r="F9" s="51">
        <v>62</v>
      </c>
      <c r="G9" s="53">
        <v>61</v>
      </c>
      <c r="H9" s="51">
        <v>1984</v>
      </c>
      <c r="I9" s="51">
        <v>743</v>
      </c>
      <c r="J9" s="51">
        <v>1102</v>
      </c>
      <c r="K9" s="51">
        <v>53</v>
      </c>
      <c r="L9" s="51">
        <v>56</v>
      </c>
      <c r="M9" s="52">
        <v>1387.9999969999999</v>
      </c>
      <c r="N9" s="51">
        <v>375.00000599999998</v>
      </c>
      <c r="O9" s="51">
        <v>804.99999400000002</v>
      </c>
      <c r="P9" s="51">
        <v>14</v>
      </c>
      <c r="Q9" s="53">
        <v>190.00000399999999</v>
      </c>
      <c r="R9" s="51">
        <v>1001.000008</v>
      </c>
      <c r="S9" s="51">
        <v>255.51729900000001</v>
      </c>
      <c r="T9" s="54">
        <v>14.925984</v>
      </c>
      <c r="U9" s="54">
        <v>12.159055</v>
      </c>
      <c r="V9" s="55">
        <v>443.04881499999999</v>
      </c>
      <c r="W9" s="54">
        <v>65.803719999999998</v>
      </c>
      <c r="X9" s="54">
        <v>10.028346000000001</v>
      </c>
      <c r="Y9" s="85">
        <v>4</v>
      </c>
    </row>
    <row r="10" spans="1:41" x14ac:dyDescent="0.45">
      <c r="A10" s="86"/>
      <c r="B10" s="51">
        <v>8</v>
      </c>
      <c r="C10" s="52">
        <v>2852</v>
      </c>
      <c r="D10" s="51">
        <v>2035</v>
      </c>
      <c r="E10" s="51">
        <v>560</v>
      </c>
      <c r="F10" s="51">
        <v>116</v>
      </c>
      <c r="G10" s="53">
        <v>87</v>
      </c>
      <c r="H10" s="51">
        <v>1848</v>
      </c>
      <c r="I10" s="51">
        <v>1169</v>
      </c>
      <c r="J10" s="51">
        <v>501</v>
      </c>
      <c r="K10" s="51">
        <v>79</v>
      </c>
      <c r="L10" s="51">
        <v>72</v>
      </c>
      <c r="M10" s="52">
        <v>1215.0000010000001</v>
      </c>
      <c r="N10" s="51">
        <v>504.99999300000002</v>
      </c>
      <c r="O10" s="51">
        <v>654.999999</v>
      </c>
      <c r="P10" s="51">
        <v>10</v>
      </c>
      <c r="Q10" s="53">
        <v>45</v>
      </c>
      <c r="R10" s="51">
        <v>564.000001</v>
      </c>
      <c r="S10" s="51">
        <v>183.235354</v>
      </c>
      <c r="T10" s="54">
        <v>9.5512899999999998</v>
      </c>
      <c r="U10" s="54">
        <v>7.235061</v>
      </c>
      <c r="V10" s="55">
        <v>217.141268</v>
      </c>
      <c r="W10" s="54">
        <v>34.443379</v>
      </c>
      <c r="X10" s="54">
        <v>2.059361</v>
      </c>
      <c r="Y10" s="85">
        <v>2.5596749999999999</v>
      </c>
    </row>
    <row r="11" spans="1:41" x14ac:dyDescent="0.45">
      <c r="A11" s="84"/>
      <c r="B11" s="51">
        <v>9</v>
      </c>
      <c r="C11" s="52">
        <v>1555</v>
      </c>
      <c r="D11" s="51">
        <v>1185</v>
      </c>
      <c r="E11" s="51">
        <v>297</v>
      </c>
      <c r="F11" s="51">
        <v>7</v>
      </c>
      <c r="G11" s="53">
        <v>38</v>
      </c>
      <c r="H11" s="51">
        <v>1067</v>
      </c>
      <c r="I11" s="51">
        <v>766</v>
      </c>
      <c r="J11" s="51">
        <v>254</v>
      </c>
      <c r="K11" s="51">
        <v>4</v>
      </c>
      <c r="L11" s="51">
        <v>26</v>
      </c>
      <c r="M11" s="52">
        <v>692.770983</v>
      </c>
      <c r="N11" s="51">
        <v>402.217039</v>
      </c>
      <c r="O11" s="51">
        <v>237.55394999999999</v>
      </c>
      <c r="P11" s="51">
        <v>35</v>
      </c>
      <c r="Q11" s="53">
        <v>4</v>
      </c>
      <c r="R11" s="51">
        <v>540.99999600000001</v>
      </c>
      <c r="S11" s="51">
        <v>290.009838</v>
      </c>
      <c r="T11" s="54">
        <v>12.964601</v>
      </c>
      <c r="U11" s="54">
        <v>7.4394179999999999</v>
      </c>
      <c r="V11" s="55">
        <v>153.66057499999999</v>
      </c>
      <c r="W11" s="54">
        <v>50.372019000000002</v>
      </c>
      <c r="X11" s="54">
        <v>4.1470589999999996</v>
      </c>
      <c r="Y11" s="85">
        <v>4.3925689999999999</v>
      </c>
    </row>
    <row r="12" spans="1:41" x14ac:dyDescent="0.45">
      <c r="A12" s="86"/>
      <c r="B12" s="51">
        <v>10</v>
      </c>
      <c r="C12" s="52">
        <v>1131</v>
      </c>
      <c r="D12" s="51">
        <v>653</v>
      </c>
      <c r="E12" s="51">
        <v>395</v>
      </c>
      <c r="F12" s="51">
        <v>19</v>
      </c>
      <c r="G12" s="53">
        <v>46</v>
      </c>
      <c r="H12" s="51">
        <v>875</v>
      </c>
      <c r="I12" s="51">
        <v>437</v>
      </c>
      <c r="J12" s="51">
        <v>367</v>
      </c>
      <c r="K12" s="51">
        <v>16</v>
      </c>
      <c r="L12" s="51">
        <v>38</v>
      </c>
      <c r="M12" s="52">
        <v>747.52509699999996</v>
      </c>
      <c r="N12" s="51">
        <v>159.18919099999999</v>
      </c>
      <c r="O12" s="51">
        <v>556.80344200000002</v>
      </c>
      <c r="P12" s="51">
        <v>19.047619999999998</v>
      </c>
      <c r="Q12" s="53">
        <v>3.1666669999999999</v>
      </c>
      <c r="R12" s="51">
        <v>382</v>
      </c>
      <c r="S12" s="51">
        <v>155.35412700000001</v>
      </c>
      <c r="T12" s="54">
        <v>7.2619809999999996</v>
      </c>
      <c r="U12" s="54">
        <v>3.5782750000000001</v>
      </c>
      <c r="V12" s="55">
        <v>156.39936399999999</v>
      </c>
      <c r="W12" s="54">
        <v>34.327137</v>
      </c>
      <c r="X12" s="54">
        <v>1.789137</v>
      </c>
      <c r="Y12" s="85">
        <v>0.89456899999999995</v>
      </c>
    </row>
    <row r="13" spans="1:41" x14ac:dyDescent="0.45">
      <c r="A13" s="86"/>
      <c r="B13" s="51">
        <v>11</v>
      </c>
      <c r="C13" s="52">
        <v>41</v>
      </c>
      <c r="D13" s="51">
        <v>19</v>
      </c>
      <c r="E13" s="51">
        <v>20</v>
      </c>
      <c r="F13" s="51">
        <v>1</v>
      </c>
      <c r="G13" s="53">
        <v>1</v>
      </c>
      <c r="H13" s="51">
        <v>32</v>
      </c>
      <c r="I13" s="51">
        <v>13</v>
      </c>
      <c r="J13" s="51">
        <v>17</v>
      </c>
      <c r="K13" s="51">
        <v>1</v>
      </c>
      <c r="L13" s="51">
        <v>1</v>
      </c>
      <c r="M13" s="52">
        <v>19.835564000000002</v>
      </c>
      <c r="N13" s="51">
        <v>5.6333330000000004</v>
      </c>
      <c r="O13" s="51">
        <v>11.23348</v>
      </c>
      <c r="P13" s="51">
        <v>2.96875</v>
      </c>
      <c r="Q13" s="53">
        <v>0</v>
      </c>
      <c r="R13" s="51">
        <v>18.978382</v>
      </c>
      <c r="S13" s="51">
        <v>8.1810340000000004</v>
      </c>
      <c r="T13" s="54">
        <v>0.34584799999999999</v>
      </c>
      <c r="U13" s="54">
        <v>0.17292399999999999</v>
      </c>
      <c r="V13" s="55">
        <v>6.830489</v>
      </c>
      <c r="W13" s="54">
        <v>1.8768260000000001</v>
      </c>
      <c r="X13" s="54">
        <v>0.151308</v>
      </c>
      <c r="Y13" s="85">
        <v>4.3230999999999999E-2</v>
      </c>
    </row>
    <row r="14" spans="1:41" x14ac:dyDescent="0.45">
      <c r="A14" s="86"/>
      <c r="B14" s="51">
        <v>12</v>
      </c>
      <c r="C14" s="52">
        <v>535</v>
      </c>
      <c r="D14" s="51">
        <v>200</v>
      </c>
      <c r="E14" s="51">
        <v>307</v>
      </c>
      <c r="F14" s="51">
        <v>1</v>
      </c>
      <c r="G14" s="53">
        <v>20</v>
      </c>
      <c r="H14" s="51">
        <v>419</v>
      </c>
      <c r="I14" s="51">
        <v>137</v>
      </c>
      <c r="J14" s="51">
        <v>258</v>
      </c>
      <c r="K14" s="51">
        <v>1</v>
      </c>
      <c r="L14" s="51">
        <v>19</v>
      </c>
      <c r="M14" s="52">
        <v>315.06156199999998</v>
      </c>
      <c r="N14" s="51">
        <v>78.770015999999998</v>
      </c>
      <c r="O14" s="51">
        <v>216.90265199999999</v>
      </c>
      <c r="P14" s="51">
        <v>1.388889</v>
      </c>
      <c r="Q14" s="53">
        <v>18</v>
      </c>
      <c r="R14" s="51">
        <v>435.00000599999998</v>
      </c>
      <c r="S14" s="51">
        <v>91.584950000000006</v>
      </c>
      <c r="T14" s="54">
        <v>12.519468</v>
      </c>
      <c r="U14" s="54">
        <v>2.9804710000000001</v>
      </c>
      <c r="V14" s="55">
        <v>195.61255700000001</v>
      </c>
      <c r="W14" s="54">
        <v>30.39978</v>
      </c>
      <c r="X14" s="54">
        <v>9.8936119999999992</v>
      </c>
      <c r="Y14" s="85">
        <v>9.7560999999999995E-2</v>
      </c>
    </row>
    <row r="15" spans="1:41" x14ac:dyDescent="0.45">
      <c r="A15" s="84"/>
      <c r="B15" s="51">
        <v>13</v>
      </c>
      <c r="C15" s="52">
        <v>2301</v>
      </c>
      <c r="D15" s="51">
        <v>1927</v>
      </c>
      <c r="E15" s="51">
        <v>271</v>
      </c>
      <c r="F15" s="51">
        <v>30</v>
      </c>
      <c r="G15" s="53">
        <v>19</v>
      </c>
      <c r="H15" s="51">
        <v>1501</v>
      </c>
      <c r="I15" s="51">
        <v>1191</v>
      </c>
      <c r="J15" s="51">
        <v>233</v>
      </c>
      <c r="K15" s="51">
        <v>17</v>
      </c>
      <c r="L15" s="51">
        <v>15</v>
      </c>
      <c r="M15" s="52">
        <v>970.96208100000001</v>
      </c>
      <c r="N15" s="51">
        <v>596.02684199999999</v>
      </c>
      <c r="O15" s="51">
        <v>300.935249</v>
      </c>
      <c r="P15" s="51">
        <v>35.000000999999997</v>
      </c>
      <c r="Q15" s="53">
        <v>19.000001000000001</v>
      </c>
      <c r="R15" s="51">
        <v>543.00000999999997</v>
      </c>
      <c r="S15" s="51">
        <v>357.85976099999999</v>
      </c>
      <c r="T15" s="54">
        <v>3.9177520000000001</v>
      </c>
      <c r="U15" s="54">
        <v>9.5605820000000001</v>
      </c>
      <c r="V15" s="55">
        <v>139.310014</v>
      </c>
      <c r="W15" s="54">
        <v>85.959547999999998</v>
      </c>
      <c r="X15" s="54">
        <v>0.147059</v>
      </c>
      <c r="Y15" s="85">
        <v>2.6074310000000001</v>
      </c>
    </row>
    <row r="16" spans="1:41" x14ac:dyDescent="0.45">
      <c r="A16" s="86"/>
      <c r="B16" s="51">
        <v>14</v>
      </c>
      <c r="C16" s="52">
        <v>883</v>
      </c>
      <c r="D16" s="51">
        <v>653</v>
      </c>
      <c r="E16" s="51">
        <v>192</v>
      </c>
      <c r="F16" s="51">
        <v>7</v>
      </c>
      <c r="G16" s="53">
        <v>14</v>
      </c>
      <c r="H16" s="51">
        <v>596</v>
      </c>
      <c r="I16" s="51">
        <v>414</v>
      </c>
      <c r="J16" s="51">
        <v>157</v>
      </c>
      <c r="K16" s="51">
        <v>5</v>
      </c>
      <c r="L16" s="51">
        <v>10</v>
      </c>
      <c r="M16" s="52">
        <v>400.47492199999999</v>
      </c>
      <c r="N16" s="51">
        <v>150.810813</v>
      </c>
      <c r="O16" s="51">
        <v>238.19656699999999</v>
      </c>
      <c r="P16" s="51">
        <v>5.9523809999999999</v>
      </c>
      <c r="Q16" s="53">
        <v>0.83333299999999999</v>
      </c>
      <c r="R16" s="51">
        <v>263.99999800000001</v>
      </c>
      <c r="S16" s="51">
        <v>124.892803</v>
      </c>
      <c r="T16" s="54">
        <v>3.152199</v>
      </c>
      <c r="U16" s="54">
        <v>3.1234449999999998</v>
      </c>
      <c r="V16" s="55">
        <v>70.959824999999995</v>
      </c>
      <c r="W16" s="54">
        <v>17.491446</v>
      </c>
      <c r="X16" s="54">
        <v>1.9168999999999999E-2</v>
      </c>
      <c r="Y16" s="85">
        <v>0.626606</v>
      </c>
    </row>
    <row r="17" spans="1:25" x14ac:dyDescent="0.45">
      <c r="A17" s="86"/>
      <c r="B17" s="51">
        <v>15</v>
      </c>
      <c r="C17" s="52">
        <v>2524</v>
      </c>
      <c r="D17" s="51">
        <v>2142</v>
      </c>
      <c r="E17" s="51">
        <v>256</v>
      </c>
      <c r="F17" s="51">
        <v>47</v>
      </c>
      <c r="G17" s="53">
        <v>43</v>
      </c>
      <c r="H17" s="51">
        <v>1554</v>
      </c>
      <c r="I17" s="51">
        <v>1264</v>
      </c>
      <c r="J17" s="51">
        <v>197</v>
      </c>
      <c r="K17" s="51">
        <v>32</v>
      </c>
      <c r="L17" s="51">
        <v>30</v>
      </c>
      <c r="M17" s="52">
        <v>684.99996399999998</v>
      </c>
      <c r="N17" s="51">
        <v>389.99998900000003</v>
      </c>
      <c r="O17" s="51">
        <v>274.99999800000001</v>
      </c>
      <c r="P17" s="51">
        <v>20</v>
      </c>
      <c r="Q17" s="53">
        <v>0</v>
      </c>
      <c r="R17" s="51">
        <v>330</v>
      </c>
      <c r="S17" s="51">
        <v>208.76546500000001</v>
      </c>
      <c r="T17" s="54">
        <v>5.6271750000000003</v>
      </c>
      <c r="U17" s="54">
        <v>4.687284</v>
      </c>
      <c r="V17" s="55">
        <v>78.863776999999999</v>
      </c>
      <c r="W17" s="54">
        <v>33.412770000000002</v>
      </c>
      <c r="X17" s="54">
        <v>0</v>
      </c>
      <c r="Y17" s="85">
        <v>1.3134129999999999</v>
      </c>
    </row>
    <row r="18" spans="1:25" x14ac:dyDescent="0.45">
      <c r="A18" s="86"/>
      <c r="B18" s="51">
        <v>16</v>
      </c>
      <c r="C18" s="52">
        <v>1076</v>
      </c>
      <c r="D18" s="51">
        <v>645</v>
      </c>
      <c r="E18" s="51">
        <v>292</v>
      </c>
      <c r="F18" s="51">
        <v>59</v>
      </c>
      <c r="G18" s="53">
        <v>29</v>
      </c>
      <c r="H18" s="51">
        <v>766</v>
      </c>
      <c r="I18" s="51">
        <v>409</v>
      </c>
      <c r="J18" s="51">
        <v>254</v>
      </c>
      <c r="K18" s="51">
        <v>47</v>
      </c>
      <c r="L18" s="51">
        <v>23</v>
      </c>
      <c r="M18" s="52">
        <v>500</v>
      </c>
      <c r="N18" s="51">
        <v>119.999999</v>
      </c>
      <c r="O18" s="51">
        <v>295.00000899999998</v>
      </c>
      <c r="P18" s="51">
        <v>45.000003</v>
      </c>
      <c r="Q18" s="53">
        <v>25</v>
      </c>
      <c r="R18" s="51">
        <v>370.99999200000002</v>
      </c>
      <c r="S18" s="51">
        <v>122.263808</v>
      </c>
      <c r="T18" s="54">
        <v>0.114374</v>
      </c>
      <c r="U18" s="54">
        <v>3.08562</v>
      </c>
      <c r="V18" s="55">
        <v>133.30497800000001</v>
      </c>
      <c r="W18" s="54">
        <v>32.865408000000002</v>
      </c>
      <c r="X18" s="54">
        <v>1.9168999999999999E-2</v>
      </c>
      <c r="Y18" s="85">
        <v>1.9040999999999999E-2</v>
      </c>
    </row>
    <row r="19" spans="1:25" x14ac:dyDescent="0.45">
      <c r="A19" s="84"/>
      <c r="B19" s="51">
        <v>17</v>
      </c>
      <c r="C19" s="52">
        <v>624</v>
      </c>
      <c r="D19" s="51">
        <v>264</v>
      </c>
      <c r="E19" s="51">
        <v>262</v>
      </c>
      <c r="F19" s="51">
        <v>17</v>
      </c>
      <c r="G19" s="53">
        <v>57</v>
      </c>
      <c r="H19" s="51">
        <v>444</v>
      </c>
      <c r="I19" s="51">
        <v>164</v>
      </c>
      <c r="J19" s="51">
        <v>207</v>
      </c>
      <c r="K19" s="51">
        <v>10</v>
      </c>
      <c r="L19" s="51">
        <v>44</v>
      </c>
      <c r="M19" s="52">
        <v>452.04356000000001</v>
      </c>
      <c r="N19" s="51">
        <v>114.534408</v>
      </c>
      <c r="O19" s="51">
        <v>242.21503200000001</v>
      </c>
      <c r="P19" s="51">
        <v>17.647058000000001</v>
      </c>
      <c r="Q19" s="53">
        <v>77.647059999999996</v>
      </c>
      <c r="R19" s="51">
        <v>285.674622</v>
      </c>
      <c r="S19" s="51">
        <v>123.14610999999999</v>
      </c>
      <c r="T19" s="54">
        <v>5.2059160000000002</v>
      </c>
      <c r="U19" s="54">
        <v>2.6029580000000001</v>
      </c>
      <c r="V19" s="55">
        <v>102.816841</v>
      </c>
      <c r="W19" s="54">
        <v>28.251166999999999</v>
      </c>
      <c r="X19" s="54">
        <v>2.2775880000000002</v>
      </c>
      <c r="Y19" s="85">
        <v>0.65073899999999996</v>
      </c>
    </row>
    <row r="20" spans="1:25" x14ac:dyDescent="0.45">
      <c r="A20" s="86"/>
      <c r="B20" s="51">
        <v>18</v>
      </c>
      <c r="C20" s="52">
        <v>2303</v>
      </c>
      <c r="D20" s="51">
        <v>903</v>
      </c>
      <c r="E20" s="51">
        <v>1115</v>
      </c>
      <c r="F20" s="51">
        <v>82</v>
      </c>
      <c r="G20" s="53">
        <v>112</v>
      </c>
      <c r="H20" s="51">
        <v>1702</v>
      </c>
      <c r="I20" s="51">
        <v>572</v>
      </c>
      <c r="J20" s="51">
        <v>934</v>
      </c>
      <c r="K20" s="51">
        <v>48</v>
      </c>
      <c r="L20" s="51">
        <v>79</v>
      </c>
      <c r="M20" s="52">
        <v>1395.000002</v>
      </c>
      <c r="N20" s="51">
        <v>394.999999</v>
      </c>
      <c r="O20" s="51">
        <v>825.00001199999997</v>
      </c>
      <c r="P20" s="51">
        <v>84.999998000000005</v>
      </c>
      <c r="Q20" s="53">
        <v>90.000000999999997</v>
      </c>
      <c r="R20" s="51">
        <v>999.99999200000002</v>
      </c>
      <c r="S20" s="51">
        <v>213.169724</v>
      </c>
      <c r="T20" s="54">
        <v>20.348634000000001</v>
      </c>
      <c r="U20" s="54">
        <v>4.980772</v>
      </c>
      <c r="V20" s="55">
        <v>460.41528399999999</v>
      </c>
      <c r="W20" s="54">
        <v>52.609133999999997</v>
      </c>
      <c r="X20" s="54">
        <v>14.387089</v>
      </c>
      <c r="Y20" s="85">
        <v>1.512</v>
      </c>
    </row>
    <row r="21" spans="1:25" x14ac:dyDescent="0.45">
      <c r="A21" s="86"/>
      <c r="B21" s="51">
        <v>19</v>
      </c>
      <c r="C21" s="52">
        <v>2338</v>
      </c>
      <c r="D21" s="51">
        <v>2135</v>
      </c>
      <c r="E21" s="51">
        <v>118</v>
      </c>
      <c r="F21" s="51">
        <v>20</v>
      </c>
      <c r="G21" s="53">
        <v>19</v>
      </c>
      <c r="H21" s="51">
        <v>1390</v>
      </c>
      <c r="I21" s="51">
        <v>1248</v>
      </c>
      <c r="J21" s="51">
        <v>91</v>
      </c>
      <c r="K21" s="51">
        <v>12</v>
      </c>
      <c r="L21" s="51">
        <v>19</v>
      </c>
      <c r="M21" s="52">
        <v>389.99999800000001</v>
      </c>
      <c r="N21" s="51">
        <v>260</v>
      </c>
      <c r="O21" s="51">
        <v>80.000003000000007</v>
      </c>
      <c r="P21" s="51">
        <v>0</v>
      </c>
      <c r="Q21" s="53">
        <v>50</v>
      </c>
      <c r="R21" s="51">
        <v>343</v>
      </c>
      <c r="S21" s="51">
        <v>228.26199700000001</v>
      </c>
      <c r="T21" s="54">
        <v>4.3496379999999997</v>
      </c>
      <c r="U21" s="54">
        <v>6.8351449999999998</v>
      </c>
      <c r="V21" s="55">
        <v>71.458332999999996</v>
      </c>
      <c r="W21" s="54">
        <v>45.652397999999998</v>
      </c>
      <c r="X21" s="54">
        <v>0.62137699999999996</v>
      </c>
      <c r="Y21" s="85">
        <v>1.2427539999999999</v>
      </c>
    </row>
    <row r="22" spans="1:25" x14ac:dyDescent="0.45">
      <c r="A22" s="86"/>
      <c r="B22" s="51">
        <v>20</v>
      </c>
      <c r="C22" s="52">
        <v>2984</v>
      </c>
      <c r="D22" s="51">
        <v>2185</v>
      </c>
      <c r="E22" s="51">
        <v>567</v>
      </c>
      <c r="F22" s="51">
        <v>103</v>
      </c>
      <c r="G22" s="53">
        <v>57</v>
      </c>
      <c r="H22" s="51">
        <v>1992</v>
      </c>
      <c r="I22" s="51">
        <v>1341</v>
      </c>
      <c r="J22" s="51">
        <v>477</v>
      </c>
      <c r="K22" s="51">
        <v>75</v>
      </c>
      <c r="L22" s="51">
        <v>52</v>
      </c>
      <c r="M22" s="52">
        <v>1069.057333</v>
      </c>
      <c r="N22" s="51">
        <v>616.151296</v>
      </c>
      <c r="O22" s="51">
        <v>417.885896</v>
      </c>
      <c r="P22" s="51">
        <v>13.914892999999999</v>
      </c>
      <c r="Q22" s="53">
        <v>0</v>
      </c>
      <c r="R22" s="51">
        <v>704.00000299999999</v>
      </c>
      <c r="S22" s="51">
        <v>356.766029</v>
      </c>
      <c r="T22" s="54">
        <v>7</v>
      </c>
      <c r="U22" s="54">
        <v>13.864865</v>
      </c>
      <c r="V22" s="55">
        <v>176.77027100000001</v>
      </c>
      <c r="W22" s="54">
        <v>59.043562000000001</v>
      </c>
      <c r="X22" s="54">
        <v>2</v>
      </c>
      <c r="Y22" s="85">
        <v>2</v>
      </c>
    </row>
    <row r="23" spans="1:25" x14ac:dyDescent="0.45">
      <c r="A23" s="84"/>
      <c r="B23" s="51">
        <v>21</v>
      </c>
      <c r="C23" s="52">
        <v>2546</v>
      </c>
      <c r="D23" s="51">
        <v>2366</v>
      </c>
      <c r="E23" s="51">
        <v>126</v>
      </c>
      <c r="F23" s="51">
        <v>28</v>
      </c>
      <c r="G23" s="53">
        <v>7</v>
      </c>
      <c r="H23" s="51">
        <v>1532</v>
      </c>
      <c r="I23" s="51">
        <v>1393</v>
      </c>
      <c r="J23" s="51">
        <v>100</v>
      </c>
      <c r="K23" s="51">
        <v>23</v>
      </c>
      <c r="L23" s="51">
        <v>6</v>
      </c>
      <c r="M23" s="52">
        <v>360.000001</v>
      </c>
      <c r="N23" s="51">
        <v>164.99999700000001</v>
      </c>
      <c r="O23" s="51">
        <v>185.00000700000001</v>
      </c>
      <c r="P23" s="51">
        <v>0</v>
      </c>
      <c r="Q23" s="53">
        <v>0</v>
      </c>
      <c r="R23" s="51">
        <v>315</v>
      </c>
      <c r="S23" s="51">
        <v>237.71738999999999</v>
      </c>
      <c r="T23" s="54">
        <v>1.5880209999999999</v>
      </c>
      <c r="U23" s="54">
        <v>6.3792609999999996</v>
      </c>
      <c r="V23" s="55">
        <v>68.039287000000002</v>
      </c>
      <c r="W23" s="54">
        <v>49.579248</v>
      </c>
      <c r="X23" s="54">
        <v>0.17252400000000001</v>
      </c>
      <c r="Y23" s="85">
        <v>0.146371</v>
      </c>
    </row>
    <row r="24" spans="1:25" x14ac:dyDescent="0.45">
      <c r="A24" s="86"/>
      <c r="B24" s="51">
        <v>22</v>
      </c>
      <c r="C24" s="52">
        <v>1295</v>
      </c>
      <c r="D24" s="51">
        <v>866</v>
      </c>
      <c r="E24" s="51">
        <v>326</v>
      </c>
      <c r="F24" s="51">
        <v>30</v>
      </c>
      <c r="G24" s="53">
        <v>35</v>
      </c>
      <c r="H24" s="51">
        <v>944</v>
      </c>
      <c r="I24" s="51">
        <v>568</v>
      </c>
      <c r="J24" s="51">
        <v>294</v>
      </c>
      <c r="K24" s="51">
        <v>24</v>
      </c>
      <c r="L24" s="51">
        <v>28</v>
      </c>
      <c r="M24" s="52">
        <v>720.00002700000005</v>
      </c>
      <c r="N24" s="51">
        <v>405.00000999999997</v>
      </c>
      <c r="O24" s="51">
        <v>225.00000199999999</v>
      </c>
      <c r="P24" s="51">
        <v>70</v>
      </c>
      <c r="Q24" s="53">
        <v>10</v>
      </c>
      <c r="R24" s="51">
        <v>529.39703599999996</v>
      </c>
      <c r="S24" s="51">
        <v>228.20781400000001</v>
      </c>
      <c r="T24" s="54">
        <v>9.6473270000000007</v>
      </c>
      <c r="U24" s="54">
        <v>4.8236629999999998</v>
      </c>
      <c r="V24" s="55">
        <v>190.53469799999999</v>
      </c>
      <c r="W24" s="54">
        <v>52.353558</v>
      </c>
      <c r="X24" s="54">
        <v>4.2207049999999997</v>
      </c>
      <c r="Y24" s="85">
        <v>1.205916</v>
      </c>
    </row>
    <row r="25" spans="1:25" x14ac:dyDescent="0.45">
      <c r="A25" s="86"/>
      <c r="B25" s="51">
        <v>23</v>
      </c>
      <c r="C25" s="52">
        <v>1937</v>
      </c>
      <c r="D25" s="51">
        <v>1550</v>
      </c>
      <c r="E25" s="51">
        <v>241</v>
      </c>
      <c r="F25" s="51">
        <v>48</v>
      </c>
      <c r="G25" s="53">
        <v>58</v>
      </c>
      <c r="H25" s="51">
        <v>1228</v>
      </c>
      <c r="I25" s="51">
        <v>958</v>
      </c>
      <c r="J25" s="51">
        <v>173</v>
      </c>
      <c r="K25" s="51">
        <v>29</v>
      </c>
      <c r="L25" s="51">
        <v>47</v>
      </c>
      <c r="M25" s="52">
        <v>722.26693</v>
      </c>
      <c r="N25" s="51">
        <v>496.75612000000001</v>
      </c>
      <c r="O25" s="51">
        <v>146.51079200000001</v>
      </c>
      <c r="P25" s="51">
        <v>10</v>
      </c>
      <c r="Q25" s="53">
        <v>65.000000999999997</v>
      </c>
      <c r="R25" s="51">
        <v>370.999999</v>
      </c>
      <c r="S25" s="51">
        <v>230.36734200000001</v>
      </c>
      <c r="T25" s="54">
        <v>7.7680090000000002</v>
      </c>
      <c r="U25" s="54">
        <v>6.1648550000000002</v>
      </c>
      <c r="V25" s="55">
        <v>88.571076000000005</v>
      </c>
      <c r="W25" s="54">
        <v>46.217528000000001</v>
      </c>
      <c r="X25" s="54">
        <v>2.0845050000000001</v>
      </c>
      <c r="Y25" s="85">
        <v>0.75724599999999997</v>
      </c>
    </row>
    <row r="26" spans="1:25" x14ac:dyDescent="0.45">
      <c r="A26" s="86"/>
      <c r="B26" s="51">
        <v>24</v>
      </c>
      <c r="C26" s="52">
        <v>886</v>
      </c>
      <c r="D26" s="51">
        <v>432</v>
      </c>
      <c r="E26" s="51">
        <v>364</v>
      </c>
      <c r="F26" s="51">
        <v>23</v>
      </c>
      <c r="G26" s="53">
        <v>58</v>
      </c>
      <c r="H26" s="51">
        <v>688</v>
      </c>
      <c r="I26" s="51">
        <v>303</v>
      </c>
      <c r="J26" s="51">
        <v>314</v>
      </c>
      <c r="K26" s="51">
        <v>14</v>
      </c>
      <c r="L26" s="51">
        <v>49</v>
      </c>
      <c r="M26" s="52">
        <v>690.20373500000005</v>
      </c>
      <c r="N26" s="51">
        <v>211.60931600000001</v>
      </c>
      <c r="O26" s="51">
        <v>367.41796299999999</v>
      </c>
      <c r="P26" s="51">
        <v>24.705881999999999</v>
      </c>
      <c r="Q26" s="53">
        <v>86.470586999999995</v>
      </c>
      <c r="R26" s="51">
        <v>522.94993899999997</v>
      </c>
      <c r="S26" s="51">
        <v>175.90365199999999</v>
      </c>
      <c r="T26" s="54">
        <v>11.80091</v>
      </c>
      <c r="U26" s="54">
        <v>9.4004549999999991</v>
      </c>
      <c r="V26" s="55">
        <v>206.81797499999999</v>
      </c>
      <c r="W26" s="54">
        <v>60.005232999999997</v>
      </c>
      <c r="X26" s="54">
        <v>4.3503980000000002</v>
      </c>
      <c r="Y26" s="85">
        <v>4.1001139999999996</v>
      </c>
    </row>
    <row r="27" spans="1:25" x14ac:dyDescent="0.45">
      <c r="A27" s="84"/>
      <c r="B27" s="51">
        <v>25</v>
      </c>
      <c r="C27" s="52">
        <v>960</v>
      </c>
      <c r="D27" s="51">
        <v>243</v>
      </c>
      <c r="E27" s="51">
        <v>624</v>
      </c>
      <c r="F27" s="51">
        <v>30</v>
      </c>
      <c r="G27" s="53">
        <v>58</v>
      </c>
      <c r="H27" s="51">
        <v>759</v>
      </c>
      <c r="I27" s="51">
        <v>162</v>
      </c>
      <c r="J27" s="51">
        <v>531</v>
      </c>
      <c r="K27" s="51">
        <v>21</v>
      </c>
      <c r="L27" s="51">
        <v>41</v>
      </c>
      <c r="M27" s="52">
        <v>705.00000599999998</v>
      </c>
      <c r="N27" s="51">
        <v>234.999999</v>
      </c>
      <c r="O27" s="51">
        <v>469.99998900000003</v>
      </c>
      <c r="P27" s="51">
        <v>0</v>
      </c>
      <c r="Q27" s="53">
        <v>0</v>
      </c>
      <c r="R27" s="51">
        <v>507.99999800000001</v>
      </c>
      <c r="S27" s="51">
        <v>104.72750600000001</v>
      </c>
      <c r="T27" s="54">
        <v>6.1399670000000004</v>
      </c>
      <c r="U27" s="54">
        <v>3.4231539999999998</v>
      </c>
      <c r="V27" s="55">
        <v>217.54188300000001</v>
      </c>
      <c r="W27" s="54">
        <v>32.288530000000002</v>
      </c>
      <c r="X27" s="54">
        <v>2.7895940000000001</v>
      </c>
      <c r="Y27" s="85">
        <v>1.187187</v>
      </c>
    </row>
    <row r="28" spans="1:25" x14ac:dyDescent="0.45">
      <c r="A28" s="86"/>
      <c r="B28" s="51">
        <v>26</v>
      </c>
      <c r="C28" s="52">
        <v>517</v>
      </c>
      <c r="D28" s="51">
        <v>74</v>
      </c>
      <c r="E28" s="51">
        <v>405</v>
      </c>
      <c r="F28" s="51">
        <v>1</v>
      </c>
      <c r="G28" s="53">
        <v>21</v>
      </c>
      <c r="H28" s="51">
        <v>427</v>
      </c>
      <c r="I28" s="51">
        <v>50</v>
      </c>
      <c r="J28" s="51">
        <v>345</v>
      </c>
      <c r="K28" s="51">
        <v>1</v>
      </c>
      <c r="L28" s="51">
        <v>18</v>
      </c>
      <c r="M28" s="52">
        <v>405.01635199999998</v>
      </c>
      <c r="N28" s="51">
        <v>82.352946000000003</v>
      </c>
      <c r="O28" s="51">
        <v>298.81888300000003</v>
      </c>
      <c r="P28" s="51">
        <v>0.875</v>
      </c>
      <c r="Q28" s="53">
        <v>13.584906</v>
      </c>
      <c r="R28" s="51">
        <v>361.99999800000001</v>
      </c>
      <c r="S28" s="51">
        <v>36.186557000000001</v>
      </c>
      <c r="T28" s="54">
        <v>3.2080679999999999</v>
      </c>
      <c r="U28" s="54">
        <v>1.104034</v>
      </c>
      <c r="V28" s="55">
        <v>214.409764</v>
      </c>
      <c r="W28" s="54">
        <v>15.931917</v>
      </c>
      <c r="X28" s="54">
        <v>1.766454</v>
      </c>
      <c r="Y28" s="85">
        <v>0.44161400000000001</v>
      </c>
    </row>
    <row r="29" spans="1:25" x14ac:dyDescent="0.45">
      <c r="A29" s="86"/>
      <c r="B29" s="51">
        <v>27</v>
      </c>
      <c r="C29" s="52">
        <v>648</v>
      </c>
      <c r="D29" s="51">
        <v>129</v>
      </c>
      <c r="E29" s="51">
        <v>447</v>
      </c>
      <c r="F29" s="51">
        <v>14</v>
      </c>
      <c r="G29" s="53">
        <v>38</v>
      </c>
      <c r="H29" s="51">
        <v>495</v>
      </c>
      <c r="I29" s="51">
        <v>89</v>
      </c>
      <c r="J29" s="51">
        <v>361</v>
      </c>
      <c r="K29" s="51">
        <v>9</v>
      </c>
      <c r="L29" s="51">
        <v>28</v>
      </c>
      <c r="M29" s="52">
        <v>552.98913200000004</v>
      </c>
      <c r="N29" s="51">
        <v>94.329303999999993</v>
      </c>
      <c r="O29" s="51">
        <v>425.15366</v>
      </c>
      <c r="P29" s="51">
        <v>3.5196079999999998</v>
      </c>
      <c r="Q29" s="53">
        <v>9.9865650000000006</v>
      </c>
      <c r="R29" s="51">
        <v>421.999999</v>
      </c>
      <c r="S29" s="51">
        <v>53.807509000000003</v>
      </c>
      <c r="T29" s="54">
        <v>12.484209999999999</v>
      </c>
      <c r="U29" s="54">
        <v>0</v>
      </c>
      <c r="V29" s="55">
        <v>241.16841700000001</v>
      </c>
      <c r="W29" s="54">
        <v>21.138663999999999</v>
      </c>
      <c r="X29" s="54">
        <v>9.8631580000000003</v>
      </c>
      <c r="Y29" s="85">
        <v>0</v>
      </c>
    </row>
    <row r="30" spans="1:25" x14ac:dyDescent="0.45">
      <c r="A30" s="86"/>
      <c r="B30" s="51">
        <v>28</v>
      </c>
      <c r="C30" s="52">
        <v>865</v>
      </c>
      <c r="D30" s="51">
        <v>171</v>
      </c>
      <c r="E30" s="51">
        <v>632</v>
      </c>
      <c r="F30" s="51">
        <v>13</v>
      </c>
      <c r="G30" s="53">
        <v>24</v>
      </c>
      <c r="H30" s="51">
        <v>674</v>
      </c>
      <c r="I30" s="51">
        <v>109</v>
      </c>
      <c r="J30" s="51">
        <v>524</v>
      </c>
      <c r="K30" s="51">
        <v>7</v>
      </c>
      <c r="L30" s="51">
        <v>17</v>
      </c>
      <c r="M30" s="52">
        <v>784.99998000000005</v>
      </c>
      <c r="N30" s="51">
        <v>10</v>
      </c>
      <c r="O30" s="51">
        <v>655.00000399999999</v>
      </c>
      <c r="P30" s="51">
        <v>10</v>
      </c>
      <c r="Q30" s="53">
        <v>79.999999000000003</v>
      </c>
      <c r="R30" s="51">
        <v>588.99999800000001</v>
      </c>
      <c r="S30" s="51">
        <v>88.265288999999996</v>
      </c>
      <c r="T30" s="54">
        <v>4.3796790000000003</v>
      </c>
      <c r="U30" s="54">
        <v>4.3796790000000003</v>
      </c>
      <c r="V30" s="55">
        <v>283.973499</v>
      </c>
      <c r="W30" s="54">
        <v>28.266956</v>
      </c>
      <c r="X30" s="54">
        <v>0.72994700000000001</v>
      </c>
      <c r="Y30" s="85">
        <v>0.72994700000000001</v>
      </c>
    </row>
    <row r="31" spans="1:25" x14ac:dyDescent="0.45">
      <c r="A31" s="84"/>
      <c r="B31" s="51">
        <v>29</v>
      </c>
      <c r="C31" s="52">
        <v>1547</v>
      </c>
      <c r="D31" s="51">
        <v>804</v>
      </c>
      <c r="E31" s="51">
        <v>635</v>
      </c>
      <c r="F31" s="51">
        <v>30</v>
      </c>
      <c r="G31" s="53">
        <v>36</v>
      </c>
      <c r="H31" s="51">
        <v>1183</v>
      </c>
      <c r="I31" s="51">
        <v>546</v>
      </c>
      <c r="J31" s="51">
        <v>545</v>
      </c>
      <c r="K31" s="51">
        <v>23</v>
      </c>
      <c r="L31" s="51">
        <v>33</v>
      </c>
      <c r="M31" s="52">
        <v>1308.7594750000001</v>
      </c>
      <c r="N31" s="51">
        <v>734.07894399999998</v>
      </c>
      <c r="O31" s="51">
        <v>549.68049599999995</v>
      </c>
      <c r="P31" s="51">
        <v>0</v>
      </c>
      <c r="Q31" s="53">
        <v>0</v>
      </c>
      <c r="R31" s="51">
        <v>717.999999</v>
      </c>
      <c r="S31" s="51">
        <v>287.297686</v>
      </c>
      <c r="T31" s="54">
        <v>10.126352000000001</v>
      </c>
      <c r="U31" s="54">
        <v>9.7677940000000003</v>
      </c>
      <c r="V31" s="55">
        <v>273.96466400000003</v>
      </c>
      <c r="W31" s="54">
        <v>76.315423999999993</v>
      </c>
      <c r="X31" s="54">
        <v>3.2018460000000002</v>
      </c>
      <c r="Y31" s="85">
        <v>1.1213109999999999</v>
      </c>
    </row>
    <row r="32" spans="1:25" x14ac:dyDescent="0.45">
      <c r="A32" s="86"/>
      <c r="B32" s="51">
        <v>30</v>
      </c>
      <c r="C32" s="52">
        <v>1074</v>
      </c>
      <c r="D32" s="51">
        <v>537</v>
      </c>
      <c r="E32" s="51">
        <v>431</v>
      </c>
      <c r="F32" s="51">
        <v>29</v>
      </c>
      <c r="G32" s="53">
        <v>45</v>
      </c>
      <c r="H32" s="51">
        <v>802</v>
      </c>
      <c r="I32" s="51">
        <v>365</v>
      </c>
      <c r="J32" s="51">
        <v>347</v>
      </c>
      <c r="K32" s="51">
        <v>22</v>
      </c>
      <c r="L32" s="51">
        <v>45</v>
      </c>
      <c r="M32" s="52">
        <v>645.00001399999996</v>
      </c>
      <c r="N32" s="51">
        <v>225.000001</v>
      </c>
      <c r="O32" s="51">
        <v>339.99998900000003</v>
      </c>
      <c r="P32" s="51">
        <v>10</v>
      </c>
      <c r="Q32" s="53">
        <v>55.000000999999997</v>
      </c>
      <c r="R32" s="51">
        <v>482</v>
      </c>
      <c r="S32" s="51">
        <v>172.89935399999999</v>
      </c>
      <c r="T32" s="54">
        <v>7.5971979999999997</v>
      </c>
      <c r="U32" s="54">
        <v>8.4413309999999999</v>
      </c>
      <c r="V32" s="55">
        <v>184.021017</v>
      </c>
      <c r="W32" s="54">
        <v>45.104177999999997</v>
      </c>
      <c r="X32" s="54">
        <v>0.84413300000000002</v>
      </c>
      <c r="Y32" s="85">
        <v>2.5323989999999998</v>
      </c>
    </row>
    <row r="33" spans="1:25" x14ac:dyDescent="0.45">
      <c r="A33" s="86"/>
      <c r="B33" s="51">
        <v>31</v>
      </c>
      <c r="C33" s="52">
        <v>2163</v>
      </c>
      <c r="D33" s="51">
        <v>960</v>
      </c>
      <c r="E33" s="51">
        <v>935</v>
      </c>
      <c r="F33" s="51">
        <v>119</v>
      </c>
      <c r="G33" s="53">
        <v>64</v>
      </c>
      <c r="H33" s="51">
        <v>1551</v>
      </c>
      <c r="I33" s="51">
        <v>582</v>
      </c>
      <c r="J33" s="51">
        <v>775</v>
      </c>
      <c r="K33" s="51">
        <v>79</v>
      </c>
      <c r="L33" s="51">
        <v>56</v>
      </c>
      <c r="M33" s="52">
        <v>1534.9999849999999</v>
      </c>
      <c r="N33" s="51">
        <v>390.00000199999999</v>
      </c>
      <c r="O33" s="51">
        <v>1084.9999969999999</v>
      </c>
      <c r="P33" s="51">
        <v>20</v>
      </c>
      <c r="Q33" s="53">
        <v>0</v>
      </c>
      <c r="R33" s="51">
        <v>935.00000499999999</v>
      </c>
      <c r="S33" s="51">
        <v>220.77483899999999</v>
      </c>
      <c r="T33" s="54">
        <v>10.872353</v>
      </c>
      <c r="U33" s="54">
        <v>7.1731660000000002</v>
      </c>
      <c r="V33" s="55">
        <v>372.363292</v>
      </c>
      <c r="W33" s="54">
        <v>54.299695999999997</v>
      </c>
      <c r="X33" s="54">
        <v>1.9204600000000001</v>
      </c>
      <c r="Y33" s="85">
        <v>2.5708669999999998</v>
      </c>
    </row>
    <row r="34" spans="1:25" x14ac:dyDescent="0.45">
      <c r="A34" s="86"/>
      <c r="B34" s="51">
        <v>32</v>
      </c>
      <c r="C34" s="52">
        <v>2003</v>
      </c>
      <c r="D34" s="51">
        <v>1421</v>
      </c>
      <c r="E34" s="51">
        <v>442</v>
      </c>
      <c r="F34" s="51">
        <v>30</v>
      </c>
      <c r="G34" s="53">
        <v>78</v>
      </c>
      <c r="H34" s="51">
        <v>1363</v>
      </c>
      <c r="I34" s="51">
        <v>867</v>
      </c>
      <c r="J34" s="51">
        <v>381</v>
      </c>
      <c r="K34" s="51">
        <v>22</v>
      </c>
      <c r="L34" s="51">
        <v>65</v>
      </c>
      <c r="M34" s="52">
        <v>910.00000699999998</v>
      </c>
      <c r="N34" s="51">
        <v>365.00002000000001</v>
      </c>
      <c r="O34" s="51">
        <v>459.999999</v>
      </c>
      <c r="P34" s="51">
        <v>29.999998999999999</v>
      </c>
      <c r="Q34" s="53">
        <v>45.000003</v>
      </c>
      <c r="R34" s="51">
        <v>579.00000199999999</v>
      </c>
      <c r="S34" s="51">
        <v>287.199926</v>
      </c>
      <c r="T34" s="54">
        <v>9</v>
      </c>
      <c r="U34" s="54">
        <v>9</v>
      </c>
      <c r="V34" s="55">
        <v>168.999999</v>
      </c>
      <c r="W34" s="54">
        <v>67.903857000000002</v>
      </c>
      <c r="X34" s="54">
        <v>4</v>
      </c>
      <c r="Y34" s="85">
        <v>2</v>
      </c>
    </row>
    <row r="35" spans="1:25" x14ac:dyDescent="0.45">
      <c r="A35" s="84"/>
      <c r="B35" s="51">
        <v>33</v>
      </c>
      <c r="C35" s="52">
        <v>1647</v>
      </c>
      <c r="D35" s="51">
        <v>702</v>
      </c>
      <c r="E35" s="51">
        <v>690</v>
      </c>
      <c r="F35" s="51">
        <v>108</v>
      </c>
      <c r="G35" s="53">
        <v>88</v>
      </c>
      <c r="H35" s="51">
        <v>1233</v>
      </c>
      <c r="I35" s="51">
        <v>447</v>
      </c>
      <c r="J35" s="51">
        <v>593</v>
      </c>
      <c r="K35" s="51">
        <v>73</v>
      </c>
      <c r="L35" s="51">
        <v>71</v>
      </c>
      <c r="M35" s="52">
        <v>1018.9999759999999</v>
      </c>
      <c r="N35" s="51">
        <v>424.999979</v>
      </c>
      <c r="O35" s="51">
        <v>464.99999400000002</v>
      </c>
      <c r="P35" s="51">
        <v>43.999999000000003</v>
      </c>
      <c r="Q35" s="53">
        <v>74.999999000000003</v>
      </c>
      <c r="R35" s="51">
        <v>661.000001</v>
      </c>
      <c r="S35" s="51">
        <v>217.06970999999999</v>
      </c>
      <c r="T35" s="54">
        <v>6</v>
      </c>
      <c r="U35" s="54">
        <v>3</v>
      </c>
      <c r="V35" s="55">
        <v>188.000001</v>
      </c>
      <c r="W35" s="54">
        <v>43.413943000000003</v>
      </c>
      <c r="X35" s="54">
        <v>2</v>
      </c>
      <c r="Y35" s="85">
        <v>0</v>
      </c>
    </row>
    <row r="36" spans="1:25" x14ac:dyDescent="0.45">
      <c r="A36" s="86"/>
      <c r="B36" s="51">
        <v>34</v>
      </c>
      <c r="C36" s="52">
        <v>1962</v>
      </c>
      <c r="D36" s="51">
        <v>862</v>
      </c>
      <c r="E36" s="51">
        <v>808</v>
      </c>
      <c r="F36" s="51">
        <v>131</v>
      </c>
      <c r="G36" s="53">
        <v>118</v>
      </c>
      <c r="H36" s="51">
        <v>1548</v>
      </c>
      <c r="I36" s="51">
        <v>585</v>
      </c>
      <c r="J36" s="51">
        <v>729</v>
      </c>
      <c r="K36" s="51">
        <v>104</v>
      </c>
      <c r="L36" s="51">
        <v>94</v>
      </c>
      <c r="M36" s="52">
        <v>1570.0000239999999</v>
      </c>
      <c r="N36" s="51">
        <v>405.00000999999997</v>
      </c>
      <c r="O36" s="51">
        <v>1055.000012</v>
      </c>
      <c r="P36" s="51">
        <v>69.999999000000003</v>
      </c>
      <c r="Q36" s="53">
        <v>30</v>
      </c>
      <c r="R36" s="51">
        <v>816.99998600000004</v>
      </c>
      <c r="S36" s="51">
        <v>220.93146200000001</v>
      </c>
      <c r="T36" s="54">
        <v>20.942855999999999</v>
      </c>
      <c r="U36" s="54">
        <v>7.5091210000000004</v>
      </c>
      <c r="V36" s="55">
        <v>274.541496</v>
      </c>
      <c r="W36" s="54">
        <v>61.335057999999997</v>
      </c>
      <c r="X36" s="54">
        <v>6.2100309999999999</v>
      </c>
      <c r="Y36" s="85">
        <v>0.98218799999999995</v>
      </c>
    </row>
    <row r="37" spans="1:25" x14ac:dyDescent="0.45">
      <c r="A37" s="86"/>
      <c r="B37" s="51">
        <v>35</v>
      </c>
      <c r="C37" s="52">
        <v>1330</v>
      </c>
      <c r="D37" s="51">
        <v>779</v>
      </c>
      <c r="E37" s="51">
        <v>433</v>
      </c>
      <c r="F37" s="51">
        <v>43</v>
      </c>
      <c r="G37" s="53">
        <v>47</v>
      </c>
      <c r="H37" s="51">
        <v>926</v>
      </c>
      <c r="I37" s="51">
        <v>479</v>
      </c>
      <c r="J37" s="51">
        <v>357</v>
      </c>
      <c r="K37" s="51">
        <v>32</v>
      </c>
      <c r="L37" s="51">
        <v>39</v>
      </c>
      <c r="M37" s="52">
        <v>796.94268299999999</v>
      </c>
      <c r="N37" s="51">
        <v>443.84874500000001</v>
      </c>
      <c r="O37" s="51">
        <v>332.11409500000002</v>
      </c>
      <c r="P37" s="51">
        <v>15.085106</v>
      </c>
      <c r="Q37" s="53">
        <v>4</v>
      </c>
      <c r="R37" s="51">
        <v>454.99999500000001</v>
      </c>
      <c r="S37" s="51">
        <v>148.69479000000001</v>
      </c>
      <c r="T37" s="54">
        <v>2.7438820000000002</v>
      </c>
      <c r="U37" s="54">
        <v>6.6876100000000003</v>
      </c>
      <c r="V37" s="55">
        <v>150.57062400000001</v>
      </c>
      <c r="W37" s="54">
        <v>25.419177999999999</v>
      </c>
      <c r="X37" s="54">
        <v>0.32508799999999999</v>
      </c>
      <c r="Y37" s="85">
        <v>3.0812719999999998</v>
      </c>
    </row>
    <row r="38" spans="1:25" x14ac:dyDescent="0.45">
      <c r="A38" s="86"/>
      <c r="B38" s="51">
        <v>36</v>
      </c>
      <c r="C38" s="52">
        <v>1142</v>
      </c>
      <c r="D38" s="51">
        <v>420</v>
      </c>
      <c r="E38" s="51">
        <v>601</v>
      </c>
      <c r="F38" s="51">
        <v>27</v>
      </c>
      <c r="G38" s="53">
        <v>75</v>
      </c>
      <c r="H38" s="51">
        <v>860</v>
      </c>
      <c r="I38" s="51">
        <v>288</v>
      </c>
      <c r="J38" s="51">
        <v>485</v>
      </c>
      <c r="K38" s="51">
        <v>16</v>
      </c>
      <c r="L38" s="51">
        <v>58</v>
      </c>
      <c r="M38" s="52">
        <v>994.99998200000005</v>
      </c>
      <c r="N38" s="51">
        <v>189.99999399999999</v>
      </c>
      <c r="O38" s="51">
        <v>714.99998600000004</v>
      </c>
      <c r="P38" s="51">
        <v>40</v>
      </c>
      <c r="Q38" s="53">
        <v>34.999997999999998</v>
      </c>
      <c r="R38" s="51">
        <v>604.999999</v>
      </c>
      <c r="S38" s="51">
        <v>139.73274599999999</v>
      </c>
      <c r="T38" s="54">
        <v>13.213372</v>
      </c>
      <c r="U38" s="54">
        <v>3.4980009999999999</v>
      </c>
      <c r="V38" s="55">
        <v>256.92611399999998</v>
      </c>
      <c r="W38" s="54">
        <v>36.871364</v>
      </c>
      <c r="X38" s="54">
        <v>5.466545</v>
      </c>
      <c r="Y38" s="85">
        <v>0.77793400000000001</v>
      </c>
    </row>
    <row r="39" spans="1:25" x14ac:dyDescent="0.45">
      <c r="A39" s="84"/>
      <c r="B39" s="51">
        <v>37</v>
      </c>
      <c r="C39" s="52">
        <v>1369</v>
      </c>
      <c r="D39" s="51">
        <v>355</v>
      </c>
      <c r="E39" s="51">
        <v>870</v>
      </c>
      <c r="F39" s="51">
        <v>37</v>
      </c>
      <c r="G39" s="53">
        <v>59</v>
      </c>
      <c r="H39" s="51">
        <v>1054</v>
      </c>
      <c r="I39" s="51">
        <v>235</v>
      </c>
      <c r="J39" s="51">
        <v>722</v>
      </c>
      <c r="K39" s="51">
        <v>21</v>
      </c>
      <c r="L39" s="51">
        <v>44</v>
      </c>
      <c r="M39" s="52">
        <v>935.000001</v>
      </c>
      <c r="N39" s="51">
        <v>64.999999000000003</v>
      </c>
      <c r="O39" s="51">
        <v>810.000001</v>
      </c>
      <c r="P39" s="51">
        <v>25.000001000000001</v>
      </c>
      <c r="Q39" s="53">
        <v>34.999999000000003</v>
      </c>
      <c r="R39" s="51">
        <v>778</v>
      </c>
      <c r="S39" s="51">
        <v>121.77836600000001</v>
      </c>
      <c r="T39" s="54">
        <v>13.427117000000001</v>
      </c>
      <c r="U39" s="54">
        <v>9.4319500000000005</v>
      </c>
      <c r="V39" s="55">
        <v>383.26598100000001</v>
      </c>
      <c r="W39" s="54">
        <v>44.357441999999999</v>
      </c>
      <c r="X39" s="54">
        <v>8.0934179999999998</v>
      </c>
      <c r="Y39" s="85">
        <v>1.023355</v>
      </c>
    </row>
    <row r="40" spans="1:25" x14ac:dyDescent="0.45">
      <c r="A40" s="86"/>
      <c r="B40" s="51">
        <v>38</v>
      </c>
      <c r="C40" s="52">
        <v>1063</v>
      </c>
      <c r="D40" s="51">
        <v>692</v>
      </c>
      <c r="E40" s="51">
        <v>228</v>
      </c>
      <c r="F40" s="51">
        <v>71</v>
      </c>
      <c r="G40" s="53">
        <v>46</v>
      </c>
      <c r="H40" s="51">
        <v>750</v>
      </c>
      <c r="I40" s="51">
        <v>452</v>
      </c>
      <c r="J40" s="51">
        <v>191</v>
      </c>
      <c r="K40" s="51">
        <v>51</v>
      </c>
      <c r="L40" s="51">
        <v>37</v>
      </c>
      <c r="M40" s="52">
        <v>520.00001399999996</v>
      </c>
      <c r="N40" s="51">
        <v>220.000011</v>
      </c>
      <c r="O40" s="51">
        <v>174.99998600000001</v>
      </c>
      <c r="P40" s="51">
        <v>80.000001999999995</v>
      </c>
      <c r="Q40" s="53">
        <v>20.000001000000001</v>
      </c>
      <c r="R40" s="51">
        <v>313</v>
      </c>
      <c r="S40" s="51">
        <v>104.165088</v>
      </c>
      <c r="T40" s="54">
        <v>3.5232420000000002</v>
      </c>
      <c r="U40" s="54">
        <v>2.5223200000000001</v>
      </c>
      <c r="V40" s="55">
        <v>102.507929</v>
      </c>
      <c r="W40" s="54">
        <v>21.853918</v>
      </c>
      <c r="X40" s="54">
        <v>0.62410299999999996</v>
      </c>
      <c r="Y40" s="85">
        <v>1.4779009999999999</v>
      </c>
    </row>
    <row r="41" spans="1:25" x14ac:dyDescent="0.45">
      <c r="A41" s="86"/>
      <c r="B41" s="51">
        <v>39</v>
      </c>
      <c r="C41" s="52">
        <v>1057</v>
      </c>
      <c r="D41" s="51">
        <v>479</v>
      </c>
      <c r="E41" s="51">
        <v>481</v>
      </c>
      <c r="F41" s="51">
        <v>23</v>
      </c>
      <c r="G41" s="53">
        <v>40</v>
      </c>
      <c r="H41" s="51">
        <v>789</v>
      </c>
      <c r="I41" s="51">
        <v>317</v>
      </c>
      <c r="J41" s="51">
        <v>398</v>
      </c>
      <c r="K41" s="51">
        <v>19</v>
      </c>
      <c r="L41" s="51">
        <v>36</v>
      </c>
      <c r="M41" s="52">
        <v>724.99998400000004</v>
      </c>
      <c r="N41" s="51">
        <v>274.99999000000003</v>
      </c>
      <c r="O41" s="51">
        <v>400.00001700000001</v>
      </c>
      <c r="P41" s="51">
        <v>19.999998999999999</v>
      </c>
      <c r="Q41" s="53">
        <v>30</v>
      </c>
      <c r="R41" s="51">
        <v>543.00000199999999</v>
      </c>
      <c r="S41" s="51">
        <v>177.27851200000001</v>
      </c>
      <c r="T41" s="54">
        <v>11.512368</v>
      </c>
      <c r="U41" s="54">
        <v>9.5936400000000006</v>
      </c>
      <c r="V41" s="55">
        <v>163.09187</v>
      </c>
      <c r="W41" s="54">
        <v>39.513885999999999</v>
      </c>
      <c r="X41" s="54">
        <v>7.674912</v>
      </c>
      <c r="Y41" s="85">
        <v>1.918728</v>
      </c>
    </row>
    <row r="42" spans="1:25" x14ac:dyDescent="0.45">
      <c r="A42" s="86"/>
      <c r="B42" s="51">
        <v>40</v>
      </c>
      <c r="C42" s="52">
        <v>1455</v>
      </c>
      <c r="D42" s="51">
        <v>651</v>
      </c>
      <c r="E42" s="51">
        <v>557</v>
      </c>
      <c r="F42" s="51">
        <v>93</v>
      </c>
      <c r="G42" s="53">
        <v>99</v>
      </c>
      <c r="H42" s="51">
        <v>1128</v>
      </c>
      <c r="I42" s="51">
        <v>441</v>
      </c>
      <c r="J42" s="51">
        <v>489</v>
      </c>
      <c r="K42" s="51">
        <v>74</v>
      </c>
      <c r="L42" s="51">
        <v>87</v>
      </c>
      <c r="M42" s="52">
        <v>1129.9999969999999</v>
      </c>
      <c r="N42" s="51">
        <v>524.99998900000003</v>
      </c>
      <c r="O42" s="51">
        <v>469.99999300000002</v>
      </c>
      <c r="P42" s="51">
        <v>45</v>
      </c>
      <c r="Q42" s="53">
        <v>65</v>
      </c>
      <c r="R42" s="51">
        <v>462.00000799999998</v>
      </c>
      <c r="S42" s="51">
        <v>173.04999900000001</v>
      </c>
      <c r="T42" s="54">
        <v>7.6271009999999997</v>
      </c>
      <c r="U42" s="54">
        <v>4.2855299999999996</v>
      </c>
      <c r="V42" s="55">
        <v>114.674339</v>
      </c>
      <c r="W42" s="54">
        <v>32.246136999999997</v>
      </c>
      <c r="X42" s="54">
        <v>2.6563539999999999</v>
      </c>
      <c r="Y42" s="85">
        <v>1.11429</v>
      </c>
    </row>
    <row r="43" spans="1:25" x14ac:dyDescent="0.45">
      <c r="A43" s="84"/>
      <c r="B43" s="51">
        <v>41</v>
      </c>
      <c r="C43" s="52">
        <v>580</v>
      </c>
      <c r="D43" s="51">
        <v>129</v>
      </c>
      <c r="E43" s="51">
        <v>423</v>
      </c>
      <c r="F43" s="51">
        <v>5</v>
      </c>
      <c r="G43" s="53">
        <v>17</v>
      </c>
      <c r="H43" s="51">
        <v>463</v>
      </c>
      <c r="I43" s="51">
        <v>90</v>
      </c>
      <c r="J43" s="51">
        <v>347</v>
      </c>
      <c r="K43" s="51">
        <v>4</v>
      </c>
      <c r="L43" s="51">
        <v>16</v>
      </c>
      <c r="M43" s="52">
        <v>456.81446799999998</v>
      </c>
      <c r="N43" s="51">
        <v>123.22826499999999</v>
      </c>
      <c r="O43" s="51">
        <v>318.27855399999999</v>
      </c>
      <c r="P43" s="51">
        <v>3.09375</v>
      </c>
      <c r="Q43" s="53">
        <v>11.444663</v>
      </c>
      <c r="R43" s="51">
        <v>384.00000299999999</v>
      </c>
      <c r="S43" s="51">
        <v>41.930042</v>
      </c>
      <c r="T43" s="54">
        <v>7.3500360000000002</v>
      </c>
      <c r="U43" s="54">
        <v>1.787498</v>
      </c>
      <c r="V43" s="55">
        <v>205.56727699999999</v>
      </c>
      <c r="W43" s="54">
        <v>16.404767</v>
      </c>
      <c r="X43" s="54">
        <v>5.1401269999999997</v>
      </c>
      <c r="Y43" s="85">
        <v>0.53503199999999995</v>
      </c>
    </row>
    <row r="44" spans="1:25" x14ac:dyDescent="0.45">
      <c r="A44" s="86"/>
      <c r="B44" s="51">
        <v>42</v>
      </c>
      <c r="C44" s="52">
        <v>1907</v>
      </c>
      <c r="D44" s="51">
        <v>638</v>
      </c>
      <c r="E44" s="51">
        <v>883</v>
      </c>
      <c r="F44" s="51">
        <v>205</v>
      </c>
      <c r="G44" s="53">
        <v>115</v>
      </c>
      <c r="H44" s="51">
        <v>1653</v>
      </c>
      <c r="I44" s="51">
        <v>512</v>
      </c>
      <c r="J44" s="51">
        <v>803</v>
      </c>
      <c r="K44" s="51">
        <v>183</v>
      </c>
      <c r="L44" s="51">
        <v>100</v>
      </c>
      <c r="M44" s="52">
        <v>1467.0000319999999</v>
      </c>
      <c r="N44" s="51">
        <v>560</v>
      </c>
      <c r="O44" s="51">
        <v>710.000001</v>
      </c>
      <c r="P44" s="51">
        <v>139.999999</v>
      </c>
      <c r="Q44" s="53">
        <v>30</v>
      </c>
      <c r="R44" s="51">
        <v>482.00000599999998</v>
      </c>
      <c r="S44" s="51">
        <v>98.532549000000003</v>
      </c>
      <c r="T44" s="54">
        <v>12.101774000000001</v>
      </c>
      <c r="U44" s="54">
        <v>1.814136</v>
      </c>
      <c r="V44" s="55">
        <v>172.06283099999999</v>
      </c>
      <c r="W44" s="54">
        <v>20.505856000000001</v>
      </c>
      <c r="X44" s="54">
        <v>3.0235599999999998</v>
      </c>
      <c r="Y44" s="85">
        <v>0.60471200000000003</v>
      </c>
    </row>
    <row r="45" spans="1:25" x14ac:dyDescent="0.45">
      <c r="A45" s="86"/>
      <c r="B45" s="51">
        <v>43</v>
      </c>
      <c r="C45" s="52">
        <v>2361</v>
      </c>
      <c r="D45" s="51">
        <v>1643</v>
      </c>
      <c r="E45" s="51">
        <v>403</v>
      </c>
      <c r="F45" s="51">
        <v>71</v>
      </c>
      <c r="G45" s="53">
        <v>134</v>
      </c>
      <c r="H45" s="51">
        <v>1554</v>
      </c>
      <c r="I45" s="51">
        <v>993</v>
      </c>
      <c r="J45" s="51">
        <v>340</v>
      </c>
      <c r="K45" s="51">
        <v>44</v>
      </c>
      <c r="L45" s="51">
        <v>102</v>
      </c>
      <c r="M45" s="52">
        <v>869.63489400000003</v>
      </c>
      <c r="N45" s="51">
        <v>437.964382</v>
      </c>
      <c r="O45" s="51">
        <v>303.31951700000002</v>
      </c>
      <c r="P45" s="51">
        <v>67.419353999999998</v>
      </c>
      <c r="Q45" s="53">
        <v>43.153846000000001</v>
      </c>
      <c r="R45" s="51">
        <v>488.99999500000001</v>
      </c>
      <c r="S45" s="51">
        <v>232.963415</v>
      </c>
      <c r="T45" s="54">
        <v>20</v>
      </c>
      <c r="U45" s="54">
        <v>9</v>
      </c>
      <c r="V45" s="55">
        <v>127.66666600000001</v>
      </c>
      <c r="W45" s="54">
        <v>50.123930999999999</v>
      </c>
      <c r="X45" s="54">
        <v>10</v>
      </c>
      <c r="Y45" s="85">
        <v>0</v>
      </c>
    </row>
    <row r="46" spans="1:25" x14ac:dyDescent="0.45">
      <c r="A46" s="86"/>
      <c r="B46" s="51">
        <v>44</v>
      </c>
      <c r="C46" s="52">
        <v>808</v>
      </c>
      <c r="D46" s="51">
        <v>154</v>
      </c>
      <c r="E46" s="51">
        <v>589</v>
      </c>
      <c r="F46" s="51">
        <v>3</v>
      </c>
      <c r="G46" s="53">
        <v>38</v>
      </c>
      <c r="H46" s="51">
        <v>657</v>
      </c>
      <c r="I46" s="51">
        <v>107</v>
      </c>
      <c r="J46" s="51">
        <v>506</v>
      </c>
      <c r="K46" s="51">
        <v>2</v>
      </c>
      <c r="L46" s="51">
        <v>23</v>
      </c>
      <c r="M46" s="52">
        <v>465</v>
      </c>
      <c r="N46" s="51">
        <v>79.999998000000005</v>
      </c>
      <c r="O46" s="51">
        <v>344.99999800000001</v>
      </c>
      <c r="P46" s="51">
        <v>10</v>
      </c>
      <c r="Q46" s="53">
        <v>10</v>
      </c>
      <c r="R46" s="51">
        <v>580.00000299999999</v>
      </c>
      <c r="S46" s="51">
        <v>79.811673999999996</v>
      </c>
      <c r="T46" s="54">
        <v>9.031015</v>
      </c>
      <c r="U46" s="54">
        <v>4.1792759999999998</v>
      </c>
      <c r="V46" s="55">
        <v>286.41776700000003</v>
      </c>
      <c r="W46" s="54">
        <v>27.296488</v>
      </c>
      <c r="X46" s="54">
        <v>1.791118</v>
      </c>
      <c r="Y46" s="85">
        <v>2.3881579999999998</v>
      </c>
    </row>
    <row r="47" spans="1:25" x14ac:dyDescent="0.45">
      <c r="A47" s="84"/>
      <c r="B47" s="51">
        <v>45</v>
      </c>
      <c r="C47" s="52">
        <v>2514</v>
      </c>
      <c r="D47" s="51">
        <v>766</v>
      </c>
      <c r="E47" s="51">
        <v>1332</v>
      </c>
      <c r="F47" s="51">
        <v>118</v>
      </c>
      <c r="G47" s="53">
        <v>215</v>
      </c>
      <c r="H47" s="51">
        <v>1936</v>
      </c>
      <c r="I47" s="51">
        <v>537</v>
      </c>
      <c r="J47" s="51">
        <v>1077</v>
      </c>
      <c r="K47" s="51">
        <v>97</v>
      </c>
      <c r="L47" s="51">
        <v>163</v>
      </c>
      <c r="M47" s="52">
        <v>1684.5136259999999</v>
      </c>
      <c r="N47" s="51">
        <v>287.67857500000002</v>
      </c>
      <c r="O47" s="51">
        <v>1101.5703719999999</v>
      </c>
      <c r="P47" s="51">
        <v>14.264706</v>
      </c>
      <c r="Q47" s="53">
        <v>253.555556</v>
      </c>
      <c r="R47" s="51">
        <v>1050.000006</v>
      </c>
      <c r="S47" s="51">
        <v>224.37913599999999</v>
      </c>
      <c r="T47" s="54">
        <v>24.96988</v>
      </c>
      <c r="U47" s="54">
        <v>9.9759039999999999</v>
      </c>
      <c r="V47" s="55">
        <v>343.364463</v>
      </c>
      <c r="W47" s="54">
        <v>52.20872</v>
      </c>
      <c r="X47" s="54">
        <v>4.996988</v>
      </c>
      <c r="Y47" s="85">
        <v>1.993976</v>
      </c>
    </row>
    <row r="48" spans="1:25" x14ac:dyDescent="0.45">
      <c r="A48" s="86"/>
      <c r="B48" s="51">
        <v>46</v>
      </c>
      <c r="C48" s="52">
        <v>293</v>
      </c>
      <c r="D48" s="51">
        <v>65</v>
      </c>
      <c r="E48" s="51">
        <v>207</v>
      </c>
      <c r="F48" s="51">
        <v>0</v>
      </c>
      <c r="G48" s="53">
        <v>17</v>
      </c>
      <c r="H48" s="51">
        <v>241</v>
      </c>
      <c r="I48" s="51">
        <v>48</v>
      </c>
      <c r="J48" s="51">
        <v>175</v>
      </c>
      <c r="K48" s="51">
        <v>0</v>
      </c>
      <c r="L48" s="51">
        <v>14</v>
      </c>
      <c r="M48" s="52">
        <v>286.95544100000001</v>
      </c>
      <c r="N48" s="51">
        <v>61.938403999999998</v>
      </c>
      <c r="O48" s="51">
        <v>196.65446299999999</v>
      </c>
      <c r="P48" s="51">
        <v>0</v>
      </c>
      <c r="Q48" s="53">
        <v>26.05489</v>
      </c>
      <c r="R48" s="51">
        <v>189.999999</v>
      </c>
      <c r="S48" s="51">
        <v>30.214831</v>
      </c>
      <c r="T48" s="54">
        <v>0.93596100000000004</v>
      </c>
      <c r="U48" s="54">
        <v>0.62397400000000003</v>
      </c>
      <c r="V48" s="55">
        <v>90.164202000000003</v>
      </c>
      <c r="W48" s="54">
        <v>7.2932350000000001</v>
      </c>
      <c r="X48" s="54">
        <v>0</v>
      </c>
      <c r="Y48" s="85">
        <v>0</v>
      </c>
    </row>
    <row r="49" spans="1:25" x14ac:dyDescent="0.45">
      <c r="A49" s="86"/>
      <c r="B49" s="51">
        <v>47</v>
      </c>
      <c r="C49" s="52">
        <v>1328</v>
      </c>
      <c r="D49" s="51">
        <v>218</v>
      </c>
      <c r="E49" s="51">
        <v>992</v>
      </c>
      <c r="F49" s="51">
        <v>31</v>
      </c>
      <c r="G49" s="53">
        <v>67</v>
      </c>
      <c r="H49" s="51">
        <v>1150</v>
      </c>
      <c r="I49" s="51">
        <v>164</v>
      </c>
      <c r="J49" s="51">
        <v>895</v>
      </c>
      <c r="K49" s="51">
        <v>24</v>
      </c>
      <c r="L49" s="51">
        <v>54</v>
      </c>
      <c r="M49" s="52">
        <v>980.02741700000001</v>
      </c>
      <c r="N49" s="51">
        <v>130.62030200000001</v>
      </c>
      <c r="O49" s="51">
        <v>827.52145900000005</v>
      </c>
      <c r="P49" s="51">
        <v>15.441177</v>
      </c>
      <c r="Q49" s="53">
        <v>6.2222229999999996</v>
      </c>
      <c r="R49" s="51">
        <v>829</v>
      </c>
      <c r="S49" s="51">
        <v>118.178158</v>
      </c>
      <c r="T49" s="54">
        <v>19.683482000000001</v>
      </c>
      <c r="U49" s="54">
        <v>2.7291159999999999</v>
      </c>
      <c r="V49" s="55">
        <v>442.27972499999998</v>
      </c>
      <c r="W49" s="54">
        <v>36.172154999999997</v>
      </c>
      <c r="X49" s="54">
        <v>10.062944999999999</v>
      </c>
      <c r="Y49" s="85">
        <v>1.166914</v>
      </c>
    </row>
    <row r="50" spans="1:25" x14ac:dyDescent="0.45">
      <c r="A50" s="86"/>
      <c r="B50" s="51">
        <v>48</v>
      </c>
      <c r="C50" s="52">
        <v>3527</v>
      </c>
      <c r="D50" s="51">
        <v>2034</v>
      </c>
      <c r="E50" s="51">
        <v>1215</v>
      </c>
      <c r="F50" s="51">
        <v>123</v>
      </c>
      <c r="G50" s="53">
        <v>90</v>
      </c>
      <c r="H50" s="51">
        <v>2489</v>
      </c>
      <c r="I50" s="51">
        <v>1245</v>
      </c>
      <c r="J50" s="51">
        <v>1025</v>
      </c>
      <c r="K50" s="51">
        <v>100</v>
      </c>
      <c r="L50" s="51">
        <v>71</v>
      </c>
      <c r="M50" s="52">
        <v>1640.2641080000001</v>
      </c>
      <c r="N50" s="51">
        <v>435.53637099999997</v>
      </c>
      <c r="O50" s="51">
        <v>1029.9776569999999</v>
      </c>
      <c r="P50" s="51">
        <v>75.384617000000006</v>
      </c>
      <c r="Q50" s="53">
        <v>39.365436000000003</v>
      </c>
      <c r="R50" s="51">
        <v>1158.0000010000001</v>
      </c>
      <c r="S50" s="51">
        <v>292.76581499999998</v>
      </c>
      <c r="T50" s="54">
        <v>11</v>
      </c>
      <c r="U50" s="54">
        <v>17</v>
      </c>
      <c r="V50" s="55">
        <v>438.00000399999999</v>
      </c>
      <c r="W50" s="54">
        <v>63.451146000000001</v>
      </c>
      <c r="X50" s="54">
        <v>3</v>
      </c>
      <c r="Y50" s="85">
        <v>5</v>
      </c>
    </row>
    <row r="51" spans="1:25" x14ac:dyDescent="0.45">
      <c r="A51" s="84"/>
      <c r="B51" s="51">
        <v>49</v>
      </c>
      <c r="C51" s="52">
        <v>277</v>
      </c>
      <c r="D51" s="51">
        <v>53</v>
      </c>
      <c r="E51" s="51">
        <v>213</v>
      </c>
      <c r="F51" s="51">
        <v>3</v>
      </c>
      <c r="G51" s="53">
        <v>6</v>
      </c>
      <c r="H51" s="51">
        <v>261</v>
      </c>
      <c r="I51" s="51">
        <v>41</v>
      </c>
      <c r="J51" s="51">
        <v>209</v>
      </c>
      <c r="K51" s="51">
        <v>3</v>
      </c>
      <c r="L51" s="51">
        <v>6</v>
      </c>
      <c r="M51" s="52">
        <v>240.824432</v>
      </c>
      <c r="N51" s="51">
        <v>15.546737</v>
      </c>
      <c r="O51" s="51">
        <v>218.174519</v>
      </c>
      <c r="P51" s="51">
        <v>3.8888889999999998</v>
      </c>
      <c r="Q51" s="53">
        <v>3.214286</v>
      </c>
      <c r="R51" s="51">
        <v>173</v>
      </c>
      <c r="S51" s="51">
        <v>16.697669999999999</v>
      </c>
      <c r="T51" s="54">
        <v>1</v>
      </c>
      <c r="U51" s="54">
        <v>1</v>
      </c>
      <c r="V51" s="55">
        <v>119</v>
      </c>
      <c r="W51" s="54">
        <v>13.358136</v>
      </c>
      <c r="X51" s="54">
        <v>1</v>
      </c>
      <c r="Y51" s="85">
        <v>0</v>
      </c>
    </row>
    <row r="52" spans="1:25" x14ac:dyDescent="0.45">
      <c r="A52" s="86"/>
      <c r="B52" s="51">
        <v>50</v>
      </c>
      <c r="C52" s="52">
        <v>1874</v>
      </c>
      <c r="D52" s="51">
        <v>468</v>
      </c>
      <c r="E52" s="51">
        <v>1251</v>
      </c>
      <c r="F52" s="51">
        <v>37</v>
      </c>
      <c r="G52" s="53">
        <v>69</v>
      </c>
      <c r="H52" s="51">
        <v>1462</v>
      </c>
      <c r="I52" s="51">
        <v>322</v>
      </c>
      <c r="J52" s="51">
        <v>1035</v>
      </c>
      <c r="K52" s="51">
        <v>21</v>
      </c>
      <c r="L52" s="51">
        <v>45</v>
      </c>
      <c r="M52" s="52">
        <v>1770.1577850000001</v>
      </c>
      <c r="N52" s="51">
        <v>678.36270999999999</v>
      </c>
      <c r="O52" s="51">
        <v>1047.211767</v>
      </c>
      <c r="P52" s="51">
        <v>0</v>
      </c>
      <c r="Q52" s="53">
        <v>14.583333</v>
      </c>
      <c r="R52" s="51">
        <v>1249.000002</v>
      </c>
      <c r="S52" s="51">
        <v>185.612717</v>
      </c>
      <c r="T52" s="54">
        <v>22.288806999999998</v>
      </c>
      <c r="U52" s="54">
        <v>4.4427599999999998</v>
      </c>
      <c r="V52" s="55">
        <v>607.27852199999995</v>
      </c>
      <c r="W52" s="54">
        <v>57.337916</v>
      </c>
      <c r="X52" s="54">
        <v>6.0652340000000002</v>
      </c>
      <c r="Y52" s="85">
        <v>1.92286</v>
      </c>
    </row>
    <row r="53" spans="1:25" x14ac:dyDescent="0.45">
      <c r="A53" s="86"/>
      <c r="B53" s="51">
        <v>51</v>
      </c>
      <c r="C53" s="52">
        <v>1577</v>
      </c>
      <c r="D53" s="51">
        <v>271</v>
      </c>
      <c r="E53" s="51">
        <v>1102</v>
      </c>
      <c r="F53" s="51">
        <v>48</v>
      </c>
      <c r="G53" s="53">
        <v>137</v>
      </c>
      <c r="H53" s="51">
        <v>1276</v>
      </c>
      <c r="I53" s="51">
        <v>189</v>
      </c>
      <c r="J53" s="51">
        <v>925</v>
      </c>
      <c r="K53" s="51">
        <v>39</v>
      </c>
      <c r="L53" s="51">
        <v>107</v>
      </c>
      <c r="M53" s="52">
        <v>1487.725023</v>
      </c>
      <c r="N53" s="51">
        <v>148.857417</v>
      </c>
      <c r="O53" s="51">
        <v>1141.3281549999999</v>
      </c>
      <c r="P53" s="51">
        <v>46.979168000000001</v>
      </c>
      <c r="Q53" s="53">
        <v>130.56026700000001</v>
      </c>
      <c r="R53" s="51">
        <v>937.99999800000001</v>
      </c>
      <c r="S53" s="51">
        <v>112.883797</v>
      </c>
      <c r="T53" s="54">
        <v>20.478109</v>
      </c>
      <c r="U53" s="54">
        <v>2.9726680000000001</v>
      </c>
      <c r="V53" s="55">
        <v>459.47221000000002</v>
      </c>
      <c r="W53" s="54">
        <v>37.588030000000003</v>
      </c>
      <c r="X53" s="54">
        <v>6.149546</v>
      </c>
      <c r="Y53" s="85">
        <v>2.030151</v>
      </c>
    </row>
    <row r="54" spans="1:25" x14ac:dyDescent="0.45">
      <c r="A54" s="86"/>
      <c r="B54" s="51">
        <v>52</v>
      </c>
      <c r="C54" s="52">
        <v>814</v>
      </c>
      <c r="D54" s="51">
        <v>396</v>
      </c>
      <c r="E54" s="51">
        <v>302</v>
      </c>
      <c r="F54" s="51">
        <v>41</v>
      </c>
      <c r="G54" s="53">
        <v>49</v>
      </c>
      <c r="H54" s="51">
        <v>638</v>
      </c>
      <c r="I54" s="51">
        <v>282</v>
      </c>
      <c r="J54" s="51">
        <v>259</v>
      </c>
      <c r="K54" s="51">
        <v>30</v>
      </c>
      <c r="L54" s="51">
        <v>44</v>
      </c>
      <c r="M54" s="52">
        <v>622.21046899999999</v>
      </c>
      <c r="N54" s="51">
        <v>175.878862</v>
      </c>
      <c r="O54" s="51">
        <v>375.22325499999999</v>
      </c>
      <c r="P54" s="51">
        <v>23.076923000000001</v>
      </c>
      <c r="Q54" s="53">
        <v>39.207918999999997</v>
      </c>
      <c r="R54" s="51">
        <v>245.99999800000001</v>
      </c>
      <c r="S54" s="51">
        <v>69.300358000000003</v>
      </c>
      <c r="T54" s="54">
        <v>1.45156</v>
      </c>
      <c r="U54" s="54">
        <v>4.0410510000000004</v>
      </c>
      <c r="V54" s="55">
        <v>94.344826999999995</v>
      </c>
      <c r="W54" s="54">
        <v>13.981443000000001</v>
      </c>
      <c r="X54" s="54">
        <v>0.328407</v>
      </c>
      <c r="Y54" s="85">
        <v>2</v>
      </c>
    </row>
    <row r="55" spans="1:25" x14ac:dyDescent="0.45">
      <c r="A55" s="84"/>
      <c r="B55" s="51">
        <v>53</v>
      </c>
      <c r="C55" s="52">
        <v>1111</v>
      </c>
      <c r="D55" s="51">
        <v>96</v>
      </c>
      <c r="E55" s="51">
        <v>918</v>
      </c>
      <c r="F55" s="51">
        <v>22</v>
      </c>
      <c r="G55" s="53">
        <v>61</v>
      </c>
      <c r="H55" s="51">
        <v>937</v>
      </c>
      <c r="I55" s="51">
        <v>64</v>
      </c>
      <c r="J55" s="51">
        <v>802</v>
      </c>
      <c r="K55" s="51">
        <v>15</v>
      </c>
      <c r="L55" s="51">
        <v>47</v>
      </c>
      <c r="M55" s="52">
        <v>772.30469300000004</v>
      </c>
      <c r="N55" s="51">
        <v>60.759493999999997</v>
      </c>
      <c r="O55" s="51">
        <v>654.48837700000001</v>
      </c>
      <c r="P55" s="51">
        <v>32.746478000000003</v>
      </c>
      <c r="Q55" s="53">
        <v>24.310345000000002</v>
      </c>
      <c r="R55" s="51">
        <v>762.99998900000003</v>
      </c>
      <c r="S55" s="51">
        <v>91.243645000000001</v>
      </c>
      <c r="T55" s="54">
        <v>19.555123999999999</v>
      </c>
      <c r="U55" s="54">
        <v>4.8876350000000004</v>
      </c>
      <c r="V55" s="55">
        <v>389.46395100000001</v>
      </c>
      <c r="W55" s="54">
        <v>34.667515999999999</v>
      </c>
      <c r="X55" s="54">
        <v>7.6894270000000002</v>
      </c>
      <c r="Y55" s="85">
        <v>2.0859450000000002</v>
      </c>
    </row>
    <row r="56" spans="1:25" x14ac:dyDescent="0.45">
      <c r="A56" s="86"/>
      <c r="B56" s="51">
        <v>54</v>
      </c>
      <c r="C56" s="52">
        <v>955</v>
      </c>
      <c r="D56" s="51">
        <v>266</v>
      </c>
      <c r="E56" s="51">
        <v>502</v>
      </c>
      <c r="F56" s="51">
        <v>64</v>
      </c>
      <c r="G56" s="53">
        <v>107</v>
      </c>
      <c r="H56" s="51">
        <v>750</v>
      </c>
      <c r="I56" s="51">
        <v>182</v>
      </c>
      <c r="J56" s="51">
        <v>430</v>
      </c>
      <c r="K56" s="51">
        <v>42</v>
      </c>
      <c r="L56" s="51">
        <v>87</v>
      </c>
      <c r="M56" s="52">
        <v>645.99847799999998</v>
      </c>
      <c r="N56" s="51">
        <v>224.05302800000001</v>
      </c>
      <c r="O56" s="51">
        <v>371.39461299999999</v>
      </c>
      <c r="P56" s="51">
        <v>0</v>
      </c>
      <c r="Q56" s="53">
        <v>40.550848000000002</v>
      </c>
      <c r="R56" s="51">
        <v>398.999999</v>
      </c>
      <c r="S56" s="51">
        <v>72.607935999999995</v>
      </c>
      <c r="T56" s="54">
        <v>9.5035769999999999</v>
      </c>
      <c r="U56" s="54">
        <v>3.690537</v>
      </c>
      <c r="V56" s="55">
        <v>175.988178</v>
      </c>
      <c r="W56" s="54">
        <v>21.807462999999998</v>
      </c>
      <c r="X56" s="54">
        <v>5.0716109999999999</v>
      </c>
      <c r="Y56" s="85">
        <v>0</v>
      </c>
    </row>
    <row r="57" spans="1:25" x14ac:dyDescent="0.45">
      <c r="A57" s="86"/>
      <c r="B57" s="51">
        <v>55</v>
      </c>
      <c r="C57" s="52">
        <v>2254</v>
      </c>
      <c r="D57" s="51">
        <v>694</v>
      </c>
      <c r="E57" s="51">
        <v>1115</v>
      </c>
      <c r="F57" s="51">
        <v>122</v>
      </c>
      <c r="G57" s="53">
        <v>270</v>
      </c>
      <c r="H57" s="51">
        <v>1808</v>
      </c>
      <c r="I57" s="51">
        <v>481</v>
      </c>
      <c r="J57" s="51">
        <v>977</v>
      </c>
      <c r="K57" s="51">
        <v>92</v>
      </c>
      <c r="L57" s="51">
        <v>214</v>
      </c>
      <c r="M57" s="52">
        <v>1720.8344939999999</v>
      </c>
      <c r="N57" s="51">
        <v>381.40470900000003</v>
      </c>
      <c r="O57" s="51">
        <v>894.125496</v>
      </c>
      <c r="P57" s="51">
        <v>276.00351799999999</v>
      </c>
      <c r="Q57" s="53">
        <v>169.30076500000001</v>
      </c>
      <c r="R57" s="51">
        <v>691.000001</v>
      </c>
      <c r="S57" s="51">
        <v>125.80421200000001</v>
      </c>
      <c r="T57" s="54">
        <v>18.678090000000001</v>
      </c>
      <c r="U57" s="54">
        <v>6.9816700000000003</v>
      </c>
      <c r="V57" s="55">
        <v>280.90439900000001</v>
      </c>
      <c r="W57" s="54">
        <v>35.680255000000002</v>
      </c>
      <c r="X57" s="54">
        <v>3.3931399999999998</v>
      </c>
      <c r="Y57" s="85">
        <v>1.035766</v>
      </c>
    </row>
    <row r="58" spans="1:25" x14ac:dyDescent="0.45">
      <c r="A58" s="86"/>
      <c r="B58" s="51">
        <v>56</v>
      </c>
      <c r="C58" s="52">
        <v>1203</v>
      </c>
      <c r="D58" s="51">
        <v>123</v>
      </c>
      <c r="E58" s="51">
        <v>956</v>
      </c>
      <c r="F58" s="51">
        <v>32</v>
      </c>
      <c r="G58" s="53">
        <v>71</v>
      </c>
      <c r="H58" s="51">
        <v>1062</v>
      </c>
      <c r="I58" s="51">
        <v>91</v>
      </c>
      <c r="J58" s="51">
        <v>870</v>
      </c>
      <c r="K58" s="51">
        <v>24</v>
      </c>
      <c r="L58" s="51">
        <v>58</v>
      </c>
      <c r="M58" s="52">
        <v>1100.0000259999999</v>
      </c>
      <c r="N58" s="51">
        <v>20.000001000000001</v>
      </c>
      <c r="O58" s="51">
        <v>930.00001199999997</v>
      </c>
      <c r="P58" s="51">
        <v>20</v>
      </c>
      <c r="Q58" s="53">
        <v>120</v>
      </c>
      <c r="R58" s="51">
        <v>1172.000004</v>
      </c>
      <c r="S58" s="51">
        <v>124.69694</v>
      </c>
      <c r="T58" s="54">
        <v>31.278957999999999</v>
      </c>
      <c r="U58" s="54">
        <v>14.097238000000001</v>
      </c>
      <c r="V58" s="55">
        <v>609.83106999999995</v>
      </c>
      <c r="W58" s="54">
        <v>53.473295999999998</v>
      </c>
      <c r="X58" s="54">
        <v>8.2491009999999996</v>
      </c>
      <c r="Y58" s="85">
        <v>9.0127570000000006</v>
      </c>
    </row>
    <row r="59" spans="1:25" x14ac:dyDescent="0.45">
      <c r="A59" s="84"/>
      <c r="B59" s="51">
        <v>57</v>
      </c>
      <c r="C59" s="52">
        <v>2842</v>
      </c>
      <c r="D59" s="51">
        <v>664</v>
      </c>
      <c r="E59" s="51">
        <v>1621</v>
      </c>
      <c r="F59" s="51">
        <v>152</v>
      </c>
      <c r="G59" s="53">
        <v>317</v>
      </c>
      <c r="H59" s="51">
        <v>2021</v>
      </c>
      <c r="I59" s="51">
        <v>409</v>
      </c>
      <c r="J59" s="51">
        <v>1256</v>
      </c>
      <c r="K59" s="51">
        <v>85</v>
      </c>
      <c r="L59" s="51">
        <v>221</v>
      </c>
      <c r="M59" s="52">
        <v>2345.0000359999999</v>
      </c>
      <c r="N59" s="51">
        <v>95.000000999999997</v>
      </c>
      <c r="O59" s="51">
        <v>1799.9999749999999</v>
      </c>
      <c r="P59" s="51">
        <v>50.000002000000002</v>
      </c>
      <c r="Q59" s="53">
        <v>400.00001200000003</v>
      </c>
      <c r="R59" s="51">
        <v>1711.224659</v>
      </c>
      <c r="S59" s="51">
        <v>219.222419</v>
      </c>
      <c r="T59" s="54">
        <v>72.448927999999995</v>
      </c>
      <c r="U59" s="54">
        <v>24.536169000000001</v>
      </c>
      <c r="V59" s="55">
        <v>774.80843300000004</v>
      </c>
      <c r="W59" s="54">
        <v>73.477436999999995</v>
      </c>
      <c r="X59" s="54">
        <v>23.623045999999999</v>
      </c>
      <c r="Y59" s="85">
        <v>10.543438999999999</v>
      </c>
    </row>
    <row r="60" spans="1:25" x14ac:dyDescent="0.45">
      <c r="A60" s="86"/>
      <c r="B60" s="51">
        <v>58</v>
      </c>
      <c r="C60" s="52">
        <v>2410</v>
      </c>
      <c r="D60" s="51">
        <v>543</v>
      </c>
      <c r="E60" s="51">
        <v>1533</v>
      </c>
      <c r="F60" s="51">
        <v>127</v>
      </c>
      <c r="G60" s="53">
        <v>152</v>
      </c>
      <c r="H60" s="51">
        <v>1919</v>
      </c>
      <c r="I60" s="51">
        <v>377</v>
      </c>
      <c r="J60" s="51">
        <v>1287</v>
      </c>
      <c r="K60" s="51">
        <v>92</v>
      </c>
      <c r="L60" s="51">
        <v>123</v>
      </c>
      <c r="M60" s="52">
        <v>1939.000059</v>
      </c>
      <c r="N60" s="51">
        <v>474.99999800000001</v>
      </c>
      <c r="O60" s="51">
        <v>1295.000039</v>
      </c>
      <c r="P60" s="51">
        <v>64</v>
      </c>
      <c r="Q60" s="53">
        <v>45</v>
      </c>
      <c r="R60" s="51">
        <v>1182.000002</v>
      </c>
      <c r="S60" s="51">
        <v>176.89136999999999</v>
      </c>
      <c r="T60" s="54">
        <v>29.506143000000002</v>
      </c>
      <c r="U60" s="54">
        <v>10.447175</v>
      </c>
      <c r="V60" s="55">
        <v>489.72481900000002</v>
      </c>
      <c r="W60" s="54">
        <v>48.495722999999998</v>
      </c>
      <c r="X60" s="54">
        <v>9.4471749999999997</v>
      </c>
      <c r="Y60" s="85">
        <v>1.8353809999999999</v>
      </c>
    </row>
    <row r="61" spans="1:25" x14ac:dyDescent="0.45">
      <c r="A61" s="86"/>
      <c r="B61" s="51">
        <v>59</v>
      </c>
      <c r="C61" s="52">
        <v>1770</v>
      </c>
      <c r="D61" s="51">
        <v>208</v>
      </c>
      <c r="E61" s="51">
        <v>1349</v>
      </c>
      <c r="F61" s="51">
        <v>21</v>
      </c>
      <c r="G61" s="53">
        <v>162</v>
      </c>
      <c r="H61" s="51">
        <v>1363</v>
      </c>
      <c r="I61" s="51">
        <v>132</v>
      </c>
      <c r="J61" s="51">
        <v>1069</v>
      </c>
      <c r="K61" s="51">
        <v>18</v>
      </c>
      <c r="L61" s="51">
        <v>120</v>
      </c>
      <c r="M61" s="52">
        <v>1463.301342</v>
      </c>
      <c r="N61" s="51">
        <v>90.588238000000004</v>
      </c>
      <c r="O61" s="51">
        <v>1322.5549169999999</v>
      </c>
      <c r="P61" s="51">
        <v>1.8</v>
      </c>
      <c r="Q61" s="53">
        <v>48.358207</v>
      </c>
      <c r="R61" s="51">
        <v>1013.775359</v>
      </c>
      <c r="S61" s="51">
        <v>96.767250000000004</v>
      </c>
      <c r="T61" s="54">
        <v>31.399944000000001</v>
      </c>
      <c r="U61" s="54">
        <v>11.021342000000001</v>
      </c>
      <c r="V61" s="55">
        <v>547.41527900000006</v>
      </c>
      <c r="W61" s="54">
        <v>38.114569000000003</v>
      </c>
      <c r="X61" s="54">
        <v>11.393761</v>
      </c>
      <c r="Y61" s="85">
        <v>4.9993660000000002</v>
      </c>
    </row>
    <row r="62" spans="1:25" x14ac:dyDescent="0.45">
      <c r="A62" s="86"/>
      <c r="B62" s="51">
        <v>60</v>
      </c>
      <c r="C62" s="52">
        <v>1251</v>
      </c>
      <c r="D62" s="51">
        <v>534</v>
      </c>
      <c r="E62" s="51">
        <v>509</v>
      </c>
      <c r="F62" s="51">
        <v>47</v>
      </c>
      <c r="G62" s="53">
        <v>123</v>
      </c>
      <c r="H62" s="51">
        <v>935</v>
      </c>
      <c r="I62" s="51">
        <v>360</v>
      </c>
      <c r="J62" s="51">
        <v>419</v>
      </c>
      <c r="K62" s="51">
        <v>35</v>
      </c>
      <c r="L62" s="51">
        <v>92</v>
      </c>
      <c r="M62" s="52">
        <v>1043.643245</v>
      </c>
      <c r="N62" s="51">
        <v>342.37336599999998</v>
      </c>
      <c r="O62" s="51">
        <v>560.60514000000001</v>
      </c>
      <c r="P62" s="51">
        <v>103.571431</v>
      </c>
      <c r="Q62" s="53">
        <v>36.170212999999997</v>
      </c>
      <c r="R62" s="51">
        <v>659.99999700000001</v>
      </c>
      <c r="S62" s="51">
        <v>129.82987800000001</v>
      </c>
      <c r="T62" s="54">
        <v>29.774467999999999</v>
      </c>
      <c r="U62" s="54">
        <v>11.413339000000001</v>
      </c>
      <c r="V62" s="55">
        <v>265.052751</v>
      </c>
      <c r="W62" s="54">
        <v>29.033194999999999</v>
      </c>
      <c r="X62" s="54">
        <v>15.563603000000001</v>
      </c>
      <c r="Y62" s="85">
        <v>1.490637</v>
      </c>
    </row>
    <row r="63" spans="1:25" x14ac:dyDescent="0.45">
      <c r="A63" s="86"/>
      <c r="B63" s="51">
        <v>61</v>
      </c>
      <c r="C63" s="52">
        <v>643</v>
      </c>
      <c r="D63" s="51">
        <v>129</v>
      </c>
      <c r="E63" s="51">
        <v>404</v>
      </c>
      <c r="F63" s="51">
        <v>2</v>
      </c>
      <c r="G63" s="53">
        <v>103</v>
      </c>
      <c r="H63" s="51">
        <v>496</v>
      </c>
      <c r="I63" s="51">
        <v>79</v>
      </c>
      <c r="J63" s="51">
        <v>329</v>
      </c>
      <c r="K63" s="51">
        <v>2</v>
      </c>
      <c r="L63" s="51">
        <v>81</v>
      </c>
      <c r="M63" s="52">
        <v>400.00000499999999</v>
      </c>
      <c r="N63" s="51">
        <v>25</v>
      </c>
      <c r="O63" s="51">
        <v>304.999999</v>
      </c>
      <c r="P63" s="51">
        <v>0</v>
      </c>
      <c r="Q63" s="53">
        <v>69.999999000000003</v>
      </c>
      <c r="R63" s="51">
        <v>383.99999800000001</v>
      </c>
      <c r="S63" s="51">
        <v>43.413941999999999</v>
      </c>
      <c r="T63" s="54">
        <v>39</v>
      </c>
      <c r="U63" s="54">
        <v>5</v>
      </c>
      <c r="V63" s="55">
        <v>170.999999</v>
      </c>
      <c r="W63" s="54">
        <v>15.584491999999999</v>
      </c>
      <c r="X63" s="54">
        <v>15</v>
      </c>
      <c r="Y63" s="85">
        <v>1</v>
      </c>
    </row>
    <row r="64" spans="1:25" x14ac:dyDescent="0.45">
      <c r="A64" s="86"/>
      <c r="B64" s="51">
        <v>62</v>
      </c>
      <c r="C64" s="52">
        <v>792</v>
      </c>
      <c r="D64" s="51">
        <v>182</v>
      </c>
      <c r="E64" s="51">
        <v>462</v>
      </c>
      <c r="F64" s="51">
        <v>8</v>
      </c>
      <c r="G64" s="53">
        <v>118</v>
      </c>
      <c r="H64" s="51">
        <v>552</v>
      </c>
      <c r="I64" s="51">
        <v>117</v>
      </c>
      <c r="J64" s="51">
        <v>323</v>
      </c>
      <c r="K64" s="51">
        <v>5</v>
      </c>
      <c r="L64" s="51">
        <v>91</v>
      </c>
      <c r="M64" s="52">
        <v>610.10012800000004</v>
      </c>
      <c r="N64" s="51">
        <v>20.272276999999999</v>
      </c>
      <c r="O64" s="51">
        <v>357.34195699999998</v>
      </c>
      <c r="P64" s="51">
        <v>1.2658229999999999</v>
      </c>
      <c r="Q64" s="53">
        <v>142.64864700000001</v>
      </c>
      <c r="R64" s="51">
        <v>474.999999</v>
      </c>
      <c r="S64" s="51">
        <v>56.652810000000002</v>
      </c>
      <c r="T64" s="54">
        <v>20.955881999999999</v>
      </c>
      <c r="U64" s="54">
        <v>9.9789919999999999</v>
      </c>
      <c r="V64" s="55">
        <v>196.58613600000001</v>
      </c>
      <c r="W64" s="54">
        <v>14.440912000000001</v>
      </c>
      <c r="X64" s="54">
        <v>7.983193</v>
      </c>
      <c r="Y64" s="85">
        <v>2.9936970000000001</v>
      </c>
    </row>
    <row r="65" spans="1:25" x14ac:dyDescent="0.45">
      <c r="A65" s="86"/>
      <c r="B65" s="87">
        <v>63</v>
      </c>
      <c r="C65" s="88">
        <v>335</v>
      </c>
      <c r="D65" s="87">
        <v>79</v>
      </c>
      <c r="E65" s="87">
        <v>155</v>
      </c>
      <c r="F65" s="87">
        <v>44</v>
      </c>
      <c r="G65" s="89">
        <v>48</v>
      </c>
      <c r="H65" s="87">
        <v>212</v>
      </c>
      <c r="I65" s="87">
        <v>42</v>
      </c>
      <c r="J65" s="87">
        <v>106</v>
      </c>
      <c r="K65" s="87">
        <v>28</v>
      </c>
      <c r="L65" s="87">
        <v>31</v>
      </c>
      <c r="M65" s="88">
        <v>206.852374</v>
      </c>
      <c r="N65" s="87">
        <v>78.320487999999997</v>
      </c>
      <c r="O65" s="87">
        <v>110.579458</v>
      </c>
      <c r="P65" s="87">
        <v>6.3636359999999996</v>
      </c>
      <c r="Q65" s="89">
        <v>11.588784</v>
      </c>
      <c r="R65" s="87">
        <v>12.000000999999999</v>
      </c>
      <c r="S65" s="87">
        <v>3.606357</v>
      </c>
      <c r="T65" s="90">
        <v>0.57429699999999995</v>
      </c>
      <c r="U65" s="90">
        <v>0.26506000000000002</v>
      </c>
      <c r="V65" s="91">
        <v>4.4618479999999998</v>
      </c>
      <c r="W65" s="90">
        <v>0.59011899999999995</v>
      </c>
      <c r="X65" s="90">
        <v>0.35341400000000001</v>
      </c>
      <c r="Y65" s="92">
        <v>0</v>
      </c>
    </row>
    <row r="66" spans="1:25" x14ac:dyDescent="0.45">
      <c r="A66" s="57"/>
      <c r="B66" s="51"/>
      <c r="C66" s="51"/>
      <c r="D66" s="51"/>
      <c r="E66" s="51"/>
      <c r="F66" s="51"/>
      <c r="G66" s="53"/>
      <c r="H66" s="51"/>
      <c r="I66" s="51"/>
      <c r="J66" s="51"/>
      <c r="K66" s="51"/>
      <c r="L66" s="51"/>
      <c r="M66" s="51"/>
      <c r="N66" s="51"/>
      <c r="O66" s="51"/>
      <c r="P66" s="51"/>
      <c r="Q66" s="53"/>
      <c r="R66" s="51"/>
      <c r="S66" s="51"/>
      <c r="T66" s="54"/>
      <c r="U66" s="54"/>
      <c r="V66" s="54"/>
      <c r="W66" s="54"/>
      <c r="X66" s="54"/>
      <c r="Y66" s="54"/>
    </row>
    <row r="67" spans="1:25" s="63" customFormat="1" ht="10.5" x14ac:dyDescent="0.4">
      <c r="A67" s="60"/>
      <c r="B67" s="60" t="s">
        <v>49</v>
      </c>
      <c r="C67" s="61">
        <f t="shared" ref="C67:Y67" si="0">SUM(C3:C66)</f>
        <v>93834</v>
      </c>
      <c r="D67" s="61">
        <f t="shared" si="0"/>
        <v>45380</v>
      </c>
      <c r="E67" s="61">
        <f t="shared" si="0"/>
        <v>38287</v>
      </c>
      <c r="F67" s="61">
        <f t="shared" si="0"/>
        <v>3188</v>
      </c>
      <c r="G67" s="62">
        <f t="shared" si="0"/>
        <v>4709</v>
      </c>
      <c r="H67" s="61">
        <f t="shared" si="0"/>
        <v>68760</v>
      </c>
      <c r="I67" s="61">
        <f t="shared" si="0"/>
        <v>28829</v>
      </c>
      <c r="J67" s="61">
        <f t="shared" si="0"/>
        <v>32302</v>
      </c>
      <c r="K67" s="61">
        <f t="shared" si="0"/>
        <v>2302</v>
      </c>
      <c r="L67" s="61">
        <f t="shared" si="0"/>
        <v>3709</v>
      </c>
      <c r="M67" s="61">
        <f t="shared" si="0"/>
        <v>57001.553390999994</v>
      </c>
      <c r="N67" s="61">
        <f t="shared" si="0"/>
        <v>16754.145654</v>
      </c>
      <c r="O67" s="61">
        <f t="shared" si="0"/>
        <v>34037.725271999996</v>
      </c>
      <c r="P67" s="61">
        <f t="shared" si="0"/>
        <v>2033.9035880000001</v>
      </c>
      <c r="Q67" s="62">
        <f t="shared" si="0"/>
        <v>3407.2214429999999</v>
      </c>
      <c r="R67" s="61">
        <f t="shared" si="0"/>
        <v>37824.000001999993</v>
      </c>
      <c r="S67" s="61">
        <f t="shared" si="0"/>
        <v>9950.4805599999981</v>
      </c>
      <c r="T67" s="61">
        <f t="shared" si="0"/>
        <v>824.01111599999967</v>
      </c>
      <c r="U67" s="61">
        <f t="shared" si="0"/>
        <v>398.57590299999998</v>
      </c>
      <c r="V67" s="61">
        <f t="shared" si="0"/>
        <v>15381.616625000002</v>
      </c>
      <c r="W67" s="61">
        <f t="shared" si="0"/>
        <v>2453.6329750000009</v>
      </c>
      <c r="X67" s="61">
        <f t="shared" si="0"/>
        <v>311.07256799999988</v>
      </c>
      <c r="Y67" s="61">
        <f t="shared" si="0"/>
        <v>118.13365200000003</v>
      </c>
    </row>
    <row r="70" spans="1:25" x14ac:dyDescent="0.45">
      <c r="G70" s="56"/>
      <c r="H70" s="58"/>
      <c r="I70" s="58"/>
      <c r="J70" s="58"/>
      <c r="K70" s="58"/>
      <c r="L70" s="58"/>
      <c r="M70" s="58"/>
      <c r="N70" s="58"/>
      <c r="O70" s="58"/>
      <c r="P70" s="58"/>
      <c r="Q70" s="56"/>
      <c r="R70" s="58"/>
      <c r="S70" s="58"/>
      <c r="T70" s="58"/>
      <c r="U70" s="58"/>
      <c r="V70" s="58"/>
      <c r="W70" s="58"/>
      <c r="X70" s="58"/>
      <c r="Y70" s="58"/>
    </row>
  </sheetData>
  <sheetProtection sheet="1" objects="1" scenarios="1" selectLockedCells="1"/>
  <protectedRanges>
    <protectedRange sqref="A3:A66" name="Range1"/>
  </protectedRanges>
  <mergeCells count="6">
    <mergeCell ref="AA1:AO1"/>
    <mergeCell ref="C1:G1"/>
    <mergeCell ref="H1:L1"/>
    <mergeCell ref="M1:Q1"/>
    <mergeCell ref="V1:Y1"/>
    <mergeCell ref="R1:U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A3" sqref="A3:F4"/>
    </sheetView>
  </sheetViews>
  <sheetFormatPr defaultColWidth="9.1640625" defaultRowHeight="12.9" x14ac:dyDescent="0.5"/>
  <cols>
    <col min="1" max="1" width="11.5546875" style="68" customWidth="1"/>
    <col min="2" max="2" width="13.71875" style="68" customWidth="1"/>
    <col min="3" max="5" width="6.27734375" style="68" bestFit="1" customWidth="1"/>
    <col min="6" max="6" width="6.27734375" style="68" customWidth="1"/>
    <col min="7" max="7" width="10.1640625" style="68" bestFit="1" customWidth="1"/>
    <col min="8" max="8" width="6.27734375" style="68" customWidth="1"/>
    <col min="9" max="9" width="10.1640625" style="68" bestFit="1" customWidth="1"/>
    <col min="10" max="11" width="8" style="68" bestFit="1" customWidth="1"/>
    <col min="12" max="12" width="8" style="68" customWidth="1"/>
    <col min="13" max="13" width="13.1640625" style="68" customWidth="1"/>
    <col min="14" max="15" width="8" style="68" bestFit="1" customWidth="1"/>
    <col min="16" max="16" width="8" style="68" customWidth="1"/>
    <col min="17" max="17" width="10.1640625" style="68" bestFit="1" customWidth="1"/>
    <col min="18" max="18" width="6.44140625" style="68" bestFit="1" customWidth="1"/>
    <col min="19" max="19" width="9.1640625" style="68" bestFit="1" customWidth="1"/>
    <col min="20" max="20" width="7.44140625" style="68" bestFit="1" customWidth="1"/>
    <col min="21" max="21" width="6.83203125" style="68" bestFit="1" customWidth="1"/>
    <col min="22" max="22" width="5.44140625" style="68" bestFit="1" customWidth="1"/>
    <col min="23" max="16384" width="9.1640625" style="68"/>
  </cols>
  <sheetData>
    <row r="1" spans="1:16" s="73" customFormat="1" ht="14.4" x14ac:dyDescent="0.55000000000000004">
      <c r="A1" s="72" t="s">
        <v>1</v>
      </c>
      <c r="B1" s="72"/>
      <c r="F1" s="74" t="s">
        <v>37</v>
      </c>
      <c r="G1" s="75">
        <f>H8/4</f>
        <v>23458.5</v>
      </c>
    </row>
    <row r="2" spans="1:16" s="73" customFormat="1" ht="14.4" x14ac:dyDescent="0.55000000000000004">
      <c r="A2" s="72" t="s">
        <v>58</v>
      </c>
      <c r="B2" s="72"/>
    </row>
    <row r="3" spans="1:16" s="73" customFormat="1" ht="14.4" x14ac:dyDescent="0.55000000000000004">
      <c r="A3" s="99" t="s">
        <v>2</v>
      </c>
      <c r="B3" s="99"/>
      <c r="C3" s="99"/>
      <c r="D3" s="99"/>
      <c r="E3" s="99"/>
      <c r="F3" s="99"/>
    </row>
    <row r="4" spans="1:16" s="73" customFormat="1" ht="14.4" x14ac:dyDescent="0.55000000000000004">
      <c r="A4" s="99"/>
      <c r="B4" s="99"/>
      <c r="C4" s="99"/>
      <c r="D4" s="99"/>
      <c r="E4" s="99"/>
      <c r="F4" s="99"/>
    </row>
    <row r="5" spans="1:16" s="70" customFormat="1" ht="13.2" thickBot="1" x14ac:dyDescent="0.55000000000000004">
      <c r="A5" s="69"/>
      <c r="B5" s="69"/>
      <c r="C5" s="69"/>
      <c r="D5" s="69"/>
      <c r="E5" s="69"/>
      <c r="F5" s="69"/>
    </row>
    <row r="6" spans="1:16" ht="13.2" thickBot="1" x14ac:dyDescent="0.55000000000000004">
      <c r="C6" s="100" t="s">
        <v>34</v>
      </c>
      <c r="D6" s="101"/>
      <c r="E6" s="101"/>
      <c r="F6" s="101"/>
      <c r="G6" s="101"/>
      <c r="H6" s="102"/>
      <c r="I6" s="100" t="s">
        <v>36</v>
      </c>
      <c r="J6" s="101"/>
      <c r="K6" s="101"/>
      <c r="L6" s="101"/>
      <c r="M6" s="101"/>
      <c r="N6" s="102"/>
    </row>
    <row r="7" spans="1:16" ht="13.2" thickBot="1" x14ac:dyDescent="0.55000000000000004">
      <c r="A7" s="13" t="s">
        <v>33</v>
      </c>
      <c r="B7" s="13" t="s">
        <v>32</v>
      </c>
      <c r="C7" s="35" t="s">
        <v>62</v>
      </c>
      <c r="D7" s="36" t="s">
        <v>63</v>
      </c>
      <c r="E7" s="36" t="s">
        <v>64</v>
      </c>
      <c r="F7" s="42" t="s">
        <v>65</v>
      </c>
      <c r="G7" s="37" t="s">
        <v>3</v>
      </c>
      <c r="H7" s="37" t="s">
        <v>4</v>
      </c>
      <c r="I7" s="35" t="s">
        <v>62</v>
      </c>
      <c r="J7" s="36" t="s">
        <v>63</v>
      </c>
      <c r="K7" s="36" t="s">
        <v>64</v>
      </c>
      <c r="L7" s="36" t="s">
        <v>65</v>
      </c>
      <c r="M7" s="37" t="s">
        <v>3</v>
      </c>
      <c r="N7" s="37" t="s">
        <v>4</v>
      </c>
    </row>
    <row r="8" spans="1:16" x14ac:dyDescent="0.5">
      <c r="A8" s="104" t="s">
        <v>17</v>
      </c>
      <c r="B8" s="38" t="s">
        <v>16</v>
      </c>
      <c r="C8" s="15">
        <f>SUMIF(Assignments!$A$3:$A$65,"=A",Assignments!$C$3:$C$65)</f>
        <v>0</v>
      </c>
      <c r="D8" s="16">
        <f>SUMIF(Assignments!$A$3:$A$65,"=B",Assignments!$C$3:$C$65)</f>
        <v>0</v>
      </c>
      <c r="E8" s="16">
        <f>SUMIF(Assignments!$A$3:$A$65,"=C",Assignments!$C$3:$C$65)</f>
        <v>0</v>
      </c>
      <c r="F8" s="43">
        <f>SUMIF(Assignments!$A$3:$A$65,"=D",Assignments!$C$3:$C$65)</f>
        <v>0</v>
      </c>
      <c r="G8" s="17">
        <f>H8-SUM(C8:F8)</f>
        <v>93834</v>
      </c>
      <c r="H8" s="17">
        <f>Assignments!C67</f>
        <v>93834</v>
      </c>
      <c r="I8" s="18"/>
      <c r="J8" s="19"/>
      <c r="K8" s="19"/>
      <c r="L8" s="19"/>
      <c r="M8" s="65"/>
      <c r="N8" s="20"/>
      <c r="P8" s="14"/>
    </row>
    <row r="9" spans="1:16" ht="25.8" x14ac:dyDescent="0.5">
      <c r="A9" s="105"/>
      <c r="B9" s="39" t="s">
        <v>35</v>
      </c>
      <c r="C9" s="21">
        <f>C8-$G$1</f>
        <v>-23458.5</v>
      </c>
      <c r="D9" s="22">
        <f>D8-$G$1</f>
        <v>-23458.5</v>
      </c>
      <c r="E9" s="22">
        <f>E8-$G$1</f>
        <v>-23458.5</v>
      </c>
      <c r="F9" s="44">
        <f>F8-$G$1</f>
        <v>-23458.5</v>
      </c>
      <c r="G9" s="23"/>
      <c r="H9" s="23">
        <f>MAX(C9:F9)-MIN(C9:F9)</f>
        <v>0</v>
      </c>
      <c r="I9" s="24">
        <f>C9/$G$1</f>
        <v>-1</v>
      </c>
      <c r="J9" s="25">
        <f>D9/$G$1</f>
        <v>-1</v>
      </c>
      <c r="K9" s="25">
        <f>E9/$G$1</f>
        <v>-1</v>
      </c>
      <c r="L9" s="25">
        <f>F9/$G$1</f>
        <v>-1</v>
      </c>
      <c r="M9" s="66"/>
      <c r="N9" s="34">
        <f>H9/$G$1</f>
        <v>0</v>
      </c>
      <c r="P9" s="14"/>
    </row>
    <row r="10" spans="1:16" x14ac:dyDescent="0.5">
      <c r="A10" s="105"/>
      <c r="B10" s="40" t="s">
        <v>22</v>
      </c>
      <c r="C10" s="21">
        <f>SUMIF(Assignments!$A$3:$A$65,"=A",Assignments!$D$3:$D$65)</f>
        <v>0</v>
      </c>
      <c r="D10" s="22">
        <f>SUMIF(Assignments!$A$3:$A$65,"=B",Assignments!$D$3:$D$65)</f>
        <v>0</v>
      </c>
      <c r="E10" s="22">
        <f>SUMIF(Assignments!$A$3:$A$65,"=C",Assignments!$D$3:$D$65)</f>
        <v>0</v>
      </c>
      <c r="F10" s="44">
        <f>SUMIF(Assignments!$A$3:$A$65,"=D",Assignments!$D$3:$D$65)</f>
        <v>0</v>
      </c>
      <c r="G10" s="23">
        <f t="shared" ref="G10:G31" si="0">H10-SUM(C10:F10)</f>
        <v>45380</v>
      </c>
      <c r="H10" s="77">
        <v>45380</v>
      </c>
      <c r="I10" s="24" t="e">
        <f t="shared" ref="I10:L11" si="1">C10/C$8</f>
        <v>#DIV/0!</v>
      </c>
      <c r="J10" s="25" t="e">
        <f t="shared" si="1"/>
        <v>#DIV/0!</v>
      </c>
      <c r="K10" s="25" t="e">
        <f t="shared" si="1"/>
        <v>#DIV/0!</v>
      </c>
      <c r="L10" s="25" t="e">
        <f t="shared" si="1"/>
        <v>#DIV/0!</v>
      </c>
      <c r="M10" s="66">
        <f>IF(G10&gt;0,G10/G$8,"")</f>
        <v>0.48362000980454845</v>
      </c>
      <c r="N10" s="26">
        <f>H10/H$8</f>
        <v>0.48362000980454845</v>
      </c>
      <c r="P10" s="14"/>
    </row>
    <row r="11" spans="1:16" x14ac:dyDescent="0.5">
      <c r="A11" s="105"/>
      <c r="B11" s="40" t="s">
        <v>0</v>
      </c>
      <c r="C11" s="21">
        <f>SUMIF(Assignments!$A$3:$A$65,"=A",Assignments!$E$3:$E$65)</f>
        <v>0</v>
      </c>
      <c r="D11" s="22">
        <f>SUMIF(Assignments!$A$3:$A$65,"=B",Assignments!$E$3:$E$65)</f>
        <v>0</v>
      </c>
      <c r="E11" s="22">
        <f>SUMIF(Assignments!$A$3:$A$65,"=C",Assignments!$E$3:$E$65)</f>
        <v>0</v>
      </c>
      <c r="F11" s="44">
        <f>SUMIF(Assignments!$A$3:$A$65,"=D",Assignments!$E$3:$E$65)</f>
        <v>0</v>
      </c>
      <c r="G11" s="23">
        <f t="shared" si="0"/>
        <v>38287</v>
      </c>
      <c r="H11" s="77">
        <v>38287</v>
      </c>
      <c r="I11" s="24" t="e">
        <f t="shared" si="1"/>
        <v>#DIV/0!</v>
      </c>
      <c r="J11" s="25" t="e">
        <f t="shared" si="1"/>
        <v>#DIV/0!</v>
      </c>
      <c r="K11" s="25" t="e">
        <f t="shared" si="1"/>
        <v>#DIV/0!</v>
      </c>
      <c r="L11" s="25" t="e">
        <f t="shared" si="1"/>
        <v>#DIV/0!</v>
      </c>
      <c r="M11" s="66">
        <f>IF(G11&gt;0,G11/G$8,"")</f>
        <v>0.4080290726176013</v>
      </c>
      <c r="N11" s="26">
        <f>H11/H$8</f>
        <v>0.4080290726176013</v>
      </c>
      <c r="P11" s="14"/>
    </row>
    <row r="12" spans="1:16" x14ac:dyDescent="0.5">
      <c r="A12" s="105"/>
      <c r="B12" s="40" t="s">
        <v>53</v>
      </c>
      <c r="C12" s="21">
        <f>SUMIF(Assignments!$A$3:$A$65,"=A",Assignments!$F$3:$F$65)</f>
        <v>0</v>
      </c>
      <c r="D12" s="22">
        <f>SUMIF(Assignments!$A$3:$A$65,"=B",Assignments!$F$3:$F$65)</f>
        <v>0</v>
      </c>
      <c r="E12" s="22">
        <f>SUMIF(Assignments!$A$3:$A$65,"=C",Assignments!$F$3:$F$65)</f>
        <v>0</v>
      </c>
      <c r="F12" s="44">
        <f>SUMIF(Assignments!$A$3:$A$65,"=D",Assignments!$F$3:$F$65)</f>
        <v>0</v>
      </c>
      <c r="G12" s="23">
        <f t="shared" si="0"/>
        <v>3188</v>
      </c>
      <c r="H12" s="77">
        <v>3188</v>
      </c>
      <c r="I12" s="24" t="e">
        <f t="shared" ref="I12" si="2">C12/C$8</f>
        <v>#DIV/0!</v>
      </c>
      <c r="J12" s="25" t="e">
        <f t="shared" ref="J12" si="3">D12/D$8</f>
        <v>#DIV/0!</v>
      </c>
      <c r="K12" s="25" t="e">
        <f t="shared" ref="K12" si="4">E12/E$8</f>
        <v>#DIV/0!</v>
      </c>
      <c r="L12" s="25" t="e">
        <f t="shared" ref="L12" si="5">F12/F$8</f>
        <v>#DIV/0!</v>
      </c>
      <c r="M12" s="66">
        <f>IF(G12&gt;0,G12/G$8,"")</f>
        <v>3.3974891830253429E-2</v>
      </c>
      <c r="N12" s="26">
        <f>H12/H$8</f>
        <v>3.3974891830253429E-2</v>
      </c>
      <c r="P12" s="14"/>
    </row>
    <row r="13" spans="1:16" ht="13.2" thickBot="1" x14ac:dyDescent="0.55000000000000004">
      <c r="A13" s="105"/>
      <c r="B13" s="40" t="s">
        <v>20</v>
      </c>
      <c r="C13" s="21">
        <f>SUMIF(Assignments!$A$3:$A$65,"=A",Assignments!$G$3:$G$65)</f>
        <v>0</v>
      </c>
      <c r="D13" s="22">
        <f>SUMIF(Assignments!$A$3:$A$65,"=B",Assignments!$G$3:$G$65)</f>
        <v>0</v>
      </c>
      <c r="E13" s="22">
        <f>SUMIF(Assignments!$A$3:$A$65,"=C",Assignments!$G$3:$G$65)</f>
        <v>0</v>
      </c>
      <c r="F13" s="44">
        <f>SUMIF(Assignments!$A$3:$A$65,"=D",Assignments!$G$3:$G$65)</f>
        <v>0</v>
      </c>
      <c r="G13" s="23">
        <f t="shared" si="0"/>
        <v>4709</v>
      </c>
      <c r="H13" s="78">
        <v>4709</v>
      </c>
      <c r="I13" s="24" t="e">
        <f>C13/C$8</f>
        <v>#DIV/0!</v>
      </c>
      <c r="J13" s="25" t="e">
        <f>D13/D$8</f>
        <v>#DIV/0!</v>
      </c>
      <c r="K13" s="25" t="e">
        <f>E13/E$8</f>
        <v>#DIV/0!</v>
      </c>
      <c r="L13" s="25" t="e">
        <f>F13/F$8</f>
        <v>#DIV/0!</v>
      </c>
      <c r="M13" s="46">
        <f>IF(G13&gt;0,G13/G$8,"")</f>
        <v>5.0184368139480358E-2</v>
      </c>
      <c r="N13" s="26">
        <f>H13/H$8</f>
        <v>5.0184368139480358E-2</v>
      </c>
      <c r="P13" s="14"/>
    </row>
    <row r="14" spans="1:16" x14ac:dyDescent="0.5">
      <c r="A14" s="104" t="s">
        <v>18</v>
      </c>
      <c r="B14" s="38" t="s">
        <v>38</v>
      </c>
      <c r="C14" s="15">
        <f>SUMIF(Assignments!$A$3:$A$65,"=A",Assignments!$H$3:$H$65)</f>
        <v>0</v>
      </c>
      <c r="D14" s="16">
        <f>SUMIF(Assignments!$A$3:$A$65,"=B",Assignments!$H$3:$H$65)</f>
        <v>0</v>
      </c>
      <c r="E14" s="16">
        <f>SUMIF(Assignments!$A$3:$A$65,"=C",Assignments!$H$3:$H$65)</f>
        <v>0</v>
      </c>
      <c r="F14" s="43">
        <f>SUMIF(Assignments!$A$3:$A$65,"=D",Assignments!$H$3:$H$65)</f>
        <v>0</v>
      </c>
      <c r="G14" s="17">
        <f t="shared" si="0"/>
        <v>68760</v>
      </c>
      <c r="H14" s="76">
        <v>68760</v>
      </c>
      <c r="I14" s="18"/>
      <c r="J14" s="19"/>
      <c r="K14" s="19"/>
      <c r="L14" s="19"/>
      <c r="M14" s="66"/>
      <c r="N14" s="33"/>
      <c r="P14" s="14"/>
    </row>
    <row r="15" spans="1:16" x14ac:dyDescent="0.5">
      <c r="A15" s="105"/>
      <c r="B15" s="40" t="s">
        <v>25</v>
      </c>
      <c r="C15" s="21">
        <f>SUMIF(Assignments!$A$3:$A$65,"=A",Assignments!$I$3:$I$65)</f>
        <v>0</v>
      </c>
      <c r="D15" s="22">
        <f>SUMIF(Assignments!$A$3:$A$65,"=B",Assignments!$I$3:$I$65)</f>
        <v>0</v>
      </c>
      <c r="E15" s="22">
        <f>SUMIF(Assignments!$A$3:$A$65,"=C",Assignments!$I$3:$I$65)</f>
        <v>0</v>
      </c>
      <c r="F15" s="44">
        <f>SUMIF(Assignments!$A$3:$A$65,"=D",Assignments!$I$3:$I$65)</f>
        <v>0</v>
      </c>
      <c r="G15" s="23">
        <f t="shared" si="0"/>
        <v>28829</v>
      </c>
      <c r="H15" s="76">
        <v>28829</v>
      </c>
      <c r="I15" s="24" t="e">
        <f t="shared" ref="I15:L16" si="6">C15/C$14</f>
        <v>#DIV/0!</v>
      </c>
      <c r="J15" s="25" t="e">
        <f t="shared" si="6"/>
        <v>#DIV/0!</v>
      </c>
      <c r="K15" s="25" t="e">
        <f t="shared" si="6"/>
        <v>#DIV/0!</v>
      </c>
      <c r="L15" s="25" t="e">
        <f t="shared" si="6"/>
        <v>#DIV/0!</v>
      </c>
      <c r="M15" s="66">
        <f>IF(G15&gt;0,G15/G$8,"")</f>
        <v>0.30723405162307904</v>
      </c>
      <c r="N15" s="26">
        <f>H15/H$14</f>
        <v>0.41926992437463639</v>
      </c>
      <c r="P15" s="14"/>
    </row>
    <row r="16" spans="1:16" x14ac:dyDescent="0.5">
      <c r="A16" s="105"/>
      <c r="B16" s="40" t="s">
        <v>26</v>
      </c>
      <c r="C16" s="21">
        <f>SUMIF(Assignments!$A$3:$A$65,"=A",Assignments!$J$3:$J$65)</f>
        <v>0</v>
      </c>
      <c r="D16" s="22">
        <f>SUMIF(Assignments!$A$3:$A$65,"=B",Assignments!$J$3:$J$65)</f>
        <v>0</v>
      </c>
      <c r="E16" s="22">
        <f>SUMIF(Assignments!$A$3:$A$65,"=C",Assignments!$J$3:$J$65)</f>
        <v>0</v>
      </c>
      <c r="F16" s="44">
        <f>SUMIF(Assignments!$A$3:$A$65,"=D",Assignments!$J$3:$J$65)</f>
        <v>0</v>
      </c>
      <c r="G16" s="23">
        <f t="shared" si="0"/>
        <v>32302</v>
      </c>
      <c r="H16" s="76">
        <v>32302</v>
      </c>
      <c r="I16" s="24" t="e">
        <f t="shared" si="6"/>
        <v>#DIV/0!</v>
      </c>
      <c r="J16" s="25" t="e">
        <f t="shared" si="6"/>
        <v>#DIV/0!</v>
      </c>
      <c r="K16" s="25" t="e">
        <f t="shared" si="6"/>
        <v>#DIV/0!</v>
      </c>
      <c r="L16" s="25" t="e">
        <f t="shared" si="6"/>
        <v>#DIV/0!</v>
      </c>
      <c r="M16" s="66">
        <f>IF(G16&gt;0,G16/G$8,"")</f>
        <v>0.34424622205170835</v>
      </c>
      <c r="N16" s="26">
        <f>H16/H$14</f>
        <v>0.46977894124490982</v>
      </c>
      <c r="P16" s="14"/>
    </row>
    <row r="17" spans="1:16" x14ac:dyDescent="0.5">
      <c r="A17" s="105"/>
      <c r="B17" s="40" t="s">
        <v>53</v>
      </c>
      <c r="C17" s="21">
        <f>SUMIF(Assignments!$A$3:$A$65,"=A",Assignments!$K$3:$K$65)</f>
        <v>0</v>
      </c>
      <c r="D17" s="22">
        <f>SUMIF(Assignments!$A$3:$A$65,"=B",Assignments!$K$3:$K$65)</f>
        <v>0</v>
      </c>
      <c r="E17" s="22">
        <f>SUMIF(Assignments!$A$3:$A$65,"=C",Assignments!$K$3:$K$65)</f>
        <v>0</v>
      </c>
      <c r="F17" s="44">
        <f>SUMIF(Assignments!$A$3:$A$65,"=D",Assignments!$K$3:$K$65)</f>
        <v>0</v>
      </c>
      <c r="G17" s="23">
        <f t="shared" si="0"/>
        <v>2302</v>
      </c>
      <c r="H17" s="76">
        <v>2302</v>
      </c>
      <c r="I17" s="24" t="e">
        <f t="shared" ref="I17" si="7">C17/C$14</f>
        <v>#DIV/0!</v>
      </c>
      <c r="J17" s="25" t="e">
        <f t="shared" ref="J17" si="8">D17/D$14</f>
        <v>#DIV/0!</v>
      </c>
      <c r="K17" s="25" t="e">
        <f t="shared" ref="K17" si="9">E17/E$14</f>
        <v>#DIV/0!</v>
      </c>
      <c r="L17" s="25" t="e">
        <f t="shared" ref="L17" si="10">F17/F$14</f>
        <v>#DIV/0!</v>
      </c>
      <c r="M17" s="66">
        <f>IF(G17&gt;0,G17/G$8,"")</f>
        <v>2.4532685380565678E-2</v>
      </c>
      <c r="N17" s="26">
        <f>H17/H$14</f>
        <v>3.3478766724840021E-2</v>
      </c>
      <c r="P17" s="14"/>
    </row>
    <row r="18" spans="1:16" ht="13.2" thickBot="1" x14ac:dyDescent="0.55000000000000004">
      <c r="A18" s="105"/>
      <c r="B18" s="40" t="s">
        <v>27</v>
      </c>
      <c r="C18" s="21">
        <f>SUMIF(Assignments!$A$3:$A$65,"=A",Assignments!$L$3:$L$65)</f>
        <v>0</v>
      </c>
      <c r="D18" s="22">
        <f>SUMIF(Assignments!$A$3:$A$65,"=B",Assignments!$L$3:$L$65)</f>
        <v>0</v>
      </c>
      <c r="E18" s="22">
        <f>SUMIF(Assignments!$A$3:$A$65,"=C",Assignments!$L$3:$L$65)</f>
        <v>0</v>
      </c>
      <c r="F18" s="44">
        <f>SUMIF(Assignments!$A$3:$A$65,"=D",Assignments!$L$3:$L$65)</f>
        <v>0</v>
      </c>
      <c r="G18" s="23">
        <f t="shared" si="0"/>
        <v>3709</v>
      </c>
      <c r="H18" s="76">
        <v>3709</v>
      </c>
      <c r="I18" s="24" t="e">
        <f>C18/C$14</f>
        <v>#DIV/0!</v>
      </c>
      <c r="J18" s="25" t="e">
        <f>D18/D$14</f>
        <v>#DIV/0!</v>
      </c>
      <c r="K18" s="25" t="e">
        <f>E18/E$14</f>
        <v>#DIV/0!</v>
      </c>
      <c r="L18" s="25" t="e">
        <f>F18/F$14</f>
        <v>#DIV/0!</v>
      </c>
      <c r="M18" s="66">
        <f>IF(G18&gt;0,G18/G$8,"")</f>
        <v>3.9527250250442271E-2</v>
      </c>
      <c r="N18" s="26">
        <f>H18/H$14</f>
        <v>5.39412449098313E-2</v>
      </c>
      <c r="P18" s="14"/>
    </row>
    <row r="19" spans="1:16" x14ac:dyDescent="0.5">
      <c r="A19" s="104" t="s">
        <v>23</v>
      </c>
      <c r="B19" s="38" t="s">
        <v>19</v>
      </c>
      <c r="C19" s="15">
        <f>SUMIF(Assignments!$A$3:$A$65,"=A",Assignments!$M$3:$M$65)</f>
        <v>0</v>
      </c>
      <c r="D19" s="16">
        <f>SUMIF(Assignments!$A$3:$A$65,"=B",Assignments!$M$3:$M$65)</f>
        <v>0</v>
      </c>
      <c r="E19" s="16">
        <f>SUMIF(Assignments!$A$3:$A$65,"=C",Assignments!$M$3:$M$65)</f>
        <v>0</v>
      </c>
      <c r="F19" s="43">
        <f>SUMIF(Assignments!$A$3:$A$65,"=D",Assignments!$M$3:$M$65)</f>
        <v>0</v>
      </c>
      <c r="G19" s="17">
        <f t="shared" si="0"/>
        <v>57001.553390999994</v>
      </c>
      <c r="H19" s="79">
        <v>57001.553390999994</v>
      </c>
      <c r="I19" s="18"/>
      <c r="J19" s="19"/>
      <c r="K19" s="19"/>
      <c r="L19" s="19"/>
      <c r="M19" s="67"/>
      <c r="N19" s="33"/>
      <c r="P19" s="14"/>
    </row>
    <row r="20" spans="1:16" x14ac:dyDescent="0.5">
      <c r="A20" s="105"/>
      <c r="B20" s="40" t="s">
        <v>25</v>
      </c>
      <c r="C20" s="21">
        <f>SUMIF(Assignments!$A$3:$A$65,"=A",Assignments!$N$3:$N$65)</f>
        <v>0</v>
      </c>
      <c r="D20" s="22">
        <f>SUMIF(Assignments!$A$3:$A$65,"=B",Assignments!$N$3:$N$65)</f>
        <v>0</v>
      </c>
      <c r="E20" s="22">
        <f>SUMIF(Assignments!$A$3:$A$65,"=C",Assignments!$N$3:$N$65)</f>
        <v>0</v>
      </c>
      <c r="F20" s="44">
        <f>SUMIF(Assignments!$A$3:$A$65,"=D",Assignments!$N$3:$N$65)</f>
        <v>0</v>
      </c>
      <c r="G20" s="23">
        <f t="shared" si="0"/>
        <v>16754.145654</v>
      </c>
      <c r="H20" s="77">
        <v>16754.145654</v>
      </c>
      <c r="I20" s="24" t="e">
        <f t="shared" ref="I20:L21" si="11">C20/C$19</f>
        <v>#DIV/0!</v>
      </c>
      <c r="J20" s="25" t="e">
        <f t="shared" si="11"/>
        <v>#DIV/0!</v>
      </c>
      <c r="K20" s="25" t="e">
        <f t="shared" si="11"/>
        <v>#DIV/0!</v>
      </c>
      <c r="L20" s="25" t="e">
        <f t="shared" si="11"/>
        <v>#DIV/0!</v>
      </c>
      <c r="M20" s="66">
        <f>IF(G20&gt;0,G20/G$8,"")</f>
        <v>0.17855090536479315</v>
      </c>
      <c r="N20" s="26">
        <f>H20/H$19</f>
        <v>0.29392436972858571</v>
      </c>
      <c r="P20" s="14"/>
    </row>
    <row r="21" spans="1:16" x14ac:dyDescent="0.5">
      <c r="A21" s="105"/>
      <c r="B21" s="40" t="s">
        <v>26</v>
      </c>
      <c r="C21" s="21">
        <f>SUMIF(Assignments!$A$3:$A$65,"=A",Assignments!$O$3:$O$65)</f>
        <v>0</v>
      </c>
      <c r="D21" s="22">
        <f>SUMIF(Assignments!$A$3:$A$65,"=B",Assignments!$O$3:$O$65)</f>
        <v>0</v>
      </c>
      <c r="E21" s="22">
        <f>SUMIF(Assignments!$A$3:$A$65,"=C",Assignments!$O$3:$O$65)</f>
        <v>0</v>
      </c>
      <c r="F21" s="44">
        <f>SUMIF(Assignments!$A$3:$A$65,"=D",Assignments!$O$3:$O$65)</f>
        <v>0</v>
      </c>
      <c r="G21" s="23">
        <f t="shared" si="0"/>
        <v>34037.725271999996</v>
      </c>
      <c r="H21" s="77">
        <v>34037.725271999996</v>
      </c>
      <c r="I21" s="24" t="e">
        <f t="shared" si="11"/>
        <v>#DIV/0!</v>
      </c>
      <c r="J21" s="25" t="e">
        <f t="shared" si="11"/>
        <v>#DIV/0!</v>
      </c>
      <c r="K21" s="25" t="e">
        <f t="shared" si="11"/>
        <v>#DIV/0!</v>
      </c>
      <c r="L21" s="25" t="e">
        <f t="shared" si="11"/>
        <v>#DIV/0!</v>
      </c>
      <c r="M21" s="66">
        <f>IF(G21&gt;0,G21/G$8,"")</f>
        <v>0.36274405089839501</v>
      </c>
      <c r="N21" s="26">
        <f>H21/H$19</f>
        <v>0.59713680149239989</v>
      </c>
      <c r="P21" s="14"/>
    </row>
    <row r="22" spans="1:16" x14ac:dyDescent="0.5">
      <c r="A22" s="105"/>
      <c r="B22" s="40" t="s">
        <v>53</v>
      </c>
      <c r="C22" s="21">
        <f>SUMIF(Assignments!$A$3:$A$65,"=A",Assignments!$P$3:$P$65)</f>
        <v>0</v>
      </c>
      <c r="D22" s="22">
        <f>SUMIF(Assignments!$A$3:$A$65,"=B",Assignments!$P$3:$P$65)</f>
        <v>0</v>
      </c>
      <c r="E22" s="22">
        <f>SUMIF(Assignments!$A$3:$A$65,"=C",Assignments!$P$3:$P$65)</f>
        <v>0</v>
      </c>
      <c r="F22" s="44">
        <f>SUMIF(Assignments!$A$3:$A$65,"=D",Assignments!$P$3:$P$65)</f>
        <v>0</v>
      </c>
      <c r="G22" s="23">
        <f t="shared" si="0"/>
        <v>2033.9035880000001</v>
      </c>
      <c r="H22" s="77">
        <v>2033.9035880000001</v>
      </c>
      <c r="I22" s="24" t="e">
        <f t="shared" ref="I22" si="12">C22/C$19</f>
        <v>#DIV/0!</v>
      </c>
      <c r="J22" s="25" t="e">
        <f t="shared" ref="J22" si="13">D22/D$19</f>
        <v>#DIV/0!</v>
      </c>
      <c r="K22" s="25" t="e">
        <f t="shared" ref="K22" si="14">E22/E$19</f>
        <v>#DIV/0!</v>
      </c>
      <c r="L22" s="25" t="e">
        <f t="shared" ref="L22" si="15">F22/F$19</f>
        <v>#DIV/0!</v>
      </c>
      <c r="M22" s="66">
        <f>IF(G22&gt;0,G22/G$8,"")</f>
        <v>2.1675550312253555E-2</v>
      </c>
      <c r="N22" s="26">
        <f>H22/H$19</f>
        <v>3.5681546677307469E-2</v>
      </c>
      <c r="P22" s="14"/>
    </row>
    <row r="23" spans="1:16" ht="13.2" thickBot="1" x14ac:dyDescent="0.55000000000000004">
      <c r="A23" s="105"/>
      <c r="B23" s="40" t="s">
        <v>27</v>
      </c>
      <c r="C23" s="21">
        <f>SUMIF(Assignments!$A$3:$A$65,"=A",Assignments!$Q$3:$Q$65)</f>
        <v>0</v>
      </c>
      <c r="D23" s="22">
        <f>SUMIF(Assignments!$A$3:$A$65,"=B",Assignments!$Q$3:$Q$65)</f>
        <v>0</v>
      </c>
      <c r="E23" s="22">
        <f>SUMIF(Assignments!$A$3:$A$65,"=C",Assignments!$Q$3:$Q$65)</f>
        <v>0</v>
      </c>
      <c r="F23" s="44">
        <f>SUMIF(Assignments!$A$3:$A$65,"=D",Assignments!$Q$3:$Q$65)</f>
        <v>0</v>
      </c>
      <c r="G23" s="23">
        <f t="shared" si="0"/>
        <v>3407.2214429999999</v>
      </c>
      <c r="H23" s="78">
        <v>3407.2214429999999</v>
      </c>
      <c r="I23" s="24" t="e">
        <f>C23/C$19</f>
        <v>#DIV/0!</v>
      </c>
      <c r="J23" s="25" t="e">
        <f>D23/D$19</f>
        <v>#DIV/0!</v>
      </c>
      <c r="K23" s="25" t="e">
        <f>E23/E$19</f>
        <v>#DIV/0!</v>
      </c>
      <c r="L23" s="25" t="e">
        <f>F23/F$19</f>
        <v>#DIV/0!</v>
      </c>
      <c r="M23" s="46">
        <f>IF(G23&gt;0,G23/G$8,"")</f>
        <v>3.6311160592109468E-2</v>
      </c>
      <c r="N23" s="26">
        <f>H23/H$19</f>
        <v>5.9774185795048312E-2</v>
      </c>
      <c r="P23" s="14"/>
    </row>
    <row r="24" spans="1:16" x14ac:dyDescent="0.5">
      <c r="A24" s="104" t="s">
        <v>54</v>
      </c>
      <c r="B24" s="38" t="s">
        <v>39</v>
      </c>
      <c r="C24" s="15">
        <f>SUMIF(Assignments!$A$3:$A$65,"=A",Assignments!$R$3:$R$65)</f>
        <v>0</v>
      </c>
      <c r="D24" s="16">
        <f>SUMIF(Assignments!$A$3:$A$65,"=B",Assignments!$R$3:$R$65)</f>
        <v>0</v>
      </c>
      <c r="E24" s="16">
        <f>SUMIF(Assignments!$A$3:$A$65,"=C",Assignments!$R$3:$R$65)</f>
        <v>0</v>
      </c>
      <c r="F24" s="43">
        <f>SUMIF(Assignments!$A$3:$A$65,"=D",Assignments!$R$3:$R$65)</f>
        <v>0</v>
      </c>
      <c r="G24" s="17">
        <f t="shared" si="0"/>
        <v>37824.000001999993</v>
      </c>
      <c r="H24" s="76">
        <v>37824.000001999993</v>
      </c>
      <c r="I24" s="18"/>
      <c r="J24" s="19"/>
      <c r="K24" s="19"/>
      <c r="L24" s="19"/>
      <c r="M24" s="66"/>
      <c r="N24" s="33"/>
      <c r="P24" s="14"/>
    </row>
    <row r="25" spans="1:16" s="71" customFormat="1" x14ac:dyDescent="0.5">
      <c r="A25" s="105"/>
      <c r="B25" s="40" t="s">
        <v>41</v>
      </c>
      <c r="C25" s="21">
        <f>SUMIF(Assignments!$A$3:$A$65,"=A",Assignments!$S$3:$S$65)</f>
        <v>0</v>
      </c>
      <c r="D25" s="22">
        <f>SUMIF(Assignments!$A$3:$A$65,"=B",Assignments!$S$3:$S$65)</f>
        <v>0</v>
      </c>
      <c r="E25" s="22">
        <f>SUMIF(Assignments!$A$3:$A$65,"=C",Assignments!$S$3:$S$65)</f>
        <v>0</v>
      </c>
      <c r="F25" s="44">
        <f>SUMIF(Assignments!$A$3:$A$65,"=D",Assignments!$S$3:$S$65)</f>
        <v>0</v>
      </c>
      <c r="G25" s="23">
        <f t="shared" si="0"/>
        <v>9950.4805599999981</v>
      </c>
      <c r="H25" s="76">
        <v>9950.4805599999981</v>
      </c>
      <c r="I25" s="24" t="e">
        <f t="shared" ref="I25:L27" si="16">C25/C$24</f>
        <v>#DIV/0!</v>
      </c>
      <c r="J25" s="25" t="e">
        <f t="shared" si="16"/>
        <v>#DIV/0!</v>
      </c>
      <c r="K25" s="25" t="e">
        <f t="shared" si="16"/>
        <v>#DIV/0!</v>
      </c>
      <c r="L25" s="25" t="e">
        <f t="shared" si="16"/>
        <v>#DIV/0!</v>
      </c>
      <c r="M25" s="66">
        <f>IF(G25&gt;0,G25/G$8,"")</f>
        <v>0.10604344438050171</v>
      </c>
      <c r="N25" s="26">
        <f>H25/H$24</f>
        <v>0.26307319584057354</v>
      </c>
      <c r="P25" s="14"/>
    </row>
    <row r="26" spans="1:16" x14ac:dyDescent="0.5">
      <c r="A26" s="105"/>
      <c r="B26" s="40" t="s">
        <v>21</v>
      </c>
      <c r="C26" s="21">
        <f>SUMIF(Assignments!$A$3:$A$65,"=A",Assignments!$T$3:$T$65)</f>
        <v>0</v>
      </c>
      <c r="D26" s="22">
        <f>SUMIF(Assignments!$A$3:$A$65,"=B",Assignments!$T$3:$T$65)</f>
        <v>0</v>
      </c>
      <c r="E26" s="22">
        <f>SUMIF(Assignments!$A$3:$A$65,"=C",Assignments!$T$3:$T$65)</f>
        <v>0</v>
      </c>
      <c r="F26" s="44">
        <f>SUMIF(Assignments!$A$3:$A$65,"=D",Assignments!$T$3:$T$65)</f>
        <v>0</v>
      </c>
      <c r="G26" s="23">
        <f t="shared" si="0"/>
        <v>824.01111599999967</v>
      </c>
      <c r="H26" s="76">
        <v>824.01111599999967</v>
      </c>
      <c r="I26" s="24" t="e">
        <f t="shared" si="16"/>
        <v>#DIV/0!</v>
      </c>
      <c r="J26" s="25" t="e">
        <f t="shared" si="16"/>
        <v>#DIV/0!</v>
      </c>
      <c r="K26" s="25" t="e">
        <f t="shared" si="16"/>
        <v>#DIV/0!</v>
      </c>
      <c r="L26" s="25" t="e">
        <f t="shared" si="16"/>
        <v>#DIV/0!</v>
      </c>
      <c r="M26" s="66">
        <f>IF(G26&gt;0,G26/G$8,"")</f>
        <v>8.7815836050898367E-3</v>
      </c>
      <c r="N26" s="26">
        <f>H26/H$24</f>
        <v>2.1785403869406434E-2</v>
      </c>
      <c r="P26" s="14"/>
    </row>
    <row r="27" spans="1:16" ht="13.2" thickBot="1" x14ac:dyDescent="0.55000000000000004">
      <c r="A27" s="106"/>
      <c r="B27" s="41" t="s">
        <v>42</v>
      </c>
      <c r="C27" s="27">
        <f>SUMIF(Assignments!$A$3:$A$65,"=A",Assignments!$U$3:$U$65)</f>
        <v>0</v>
      </c>
      <c r="D27" s="28">
        <f>SUMIF(Assignments!$A$3:$A$65,"=B",Assignments!$U$3:$U$65)</f>
        <v>0</v>
      </c>
      <c r="E27" s="28">
        <f>SUMIF(Assignments!$A$3:$A$65,"=C",Assignments!$U$3:$U$65)</f>
        <v>0</v>
      </c>
      <c r="F27" s="45">
        <f>SUMIF(Assignments!$A$3:$A$65,"=D",Assignments!$U$3:$U$65)</f>
        <v>0</v>
      </c>
      <c r="G27" s="29">
        <f t="shared" si="0"/>
        <v>398.57590299999998</v>
      </c>
      <c r="H27" s="76">
        <v>398.57590299999998</v>
      </c>
      <c r="I27" s="30" t="e">
        <f t="shared" si="16"/>
        <v>#DIV/0!</v>
      </c>
      <c r="J27" s="31" t="e">
        <f t="shared" si="16"/>
        <v>#DIV/0!</v>
      </c>
      <c r="K27" s="31" t="e">
        <f t="shared" si="16"/>
        <v>#DIV/0!</v>
      </c>
      <c r="L27" s="31" t="e">
        <f t="shared" si="16"/>
        <v>#DIV/0!</v>
      </c>
      <c r="M27" s="66">
        <f>IF(G27&gt;0,G27/G$8,"")</f>
        <v>4.2476703860008097E-3</v>
      </c>
      <c r="N27" s="32">
        <f>H27/H$24</f>
        <v>1.0537645489079017E-2</v>
      </c>
      <c r="P27" s="14"/>
    </row>
    <row r="28" spans="1:16" x14ac:dyDescent="0.5">
      <c r="A28" s="104" t="s">
        <v>55</v>
      </c>
      <c r="B28" s="38" t="s">
        <v>40</v>
      </c>
      <c r="C28" s="15">
        <f>SUMIF(Assignments!$A$3:$A$65,"=A",Assignments!$V$3:$V$65)</f>
        <v>0</v>
      </c>
      <c r="D28" s="16">
        <f>SUMIF(Assignments!$A$3:$A$65,"=B",Assignments!$V$3:$V$65)</f>
        <v>0</v>
      </c>
      <c r="E28" s="16">
        <f>SUMIF(Assignments!$A$3:$A$65,"=C",Assignments!$V$3:$V$65)</f>
        <v>0</v>
      </c>
      <c r="F28" s="43">
        <f>SUMIF(Assignments!$A$3:$A$65,"=D",Assignments!$V$3:$V$65)</f>
        <v>0</v>
      </c>
      <c r="G28" s="17">
        <f t="shared" si="0"/>
        <v>15381.616625000002</v>
      </c>
      <c r="H28" s="79">
        <v>15381.616625000002</v>
      </c>
      <c r="I28" s="18"/>
      <c r="J28" s="19"/>
      <c r="K28" s="19"/>
      <c r="L28" s="19"/>
      <c r="M28" s="67"/>
      <c r="N28" s="33"/>
      <c r="P28" s="14"/>
    </row>
    <row r="29" spans="1:16" x14ac:dyDescent="0.5">
      <c r="A29" s="105"/>
      <c r="B29" s="40" t="s">
        <v>41</v>
      </c>
      <c r="C29" s="21">
        <f>SUMIF(Assignments!$A$3:$A$65,"=A",Assignments!$W$3:$W$65)</f>
        <v>0</v>
      </c>
      <c r="D29" s="22">
        <f>SUMIF(Assignments!$A$3:$A$65,"=B",Assignments!$W$3:$W$65)</f>
        <v>0</v>
      </c>
      <c r="E29" s="22">
        <f>SUMIF(Assignments!$A$3:$A$65,"=C",Assignments!$W$3:$W$65)</f>
        <v>0</v>
      </c>
      <c r="F29" s="44">
        <f>SUMIF(Assignments!$A$3:$A$65,"=D",Assignments!$W$3:$W$65)</f>
        <v>0</v>
      </c>
      <c r="G29" s="23">
        <f t="shared" si="0"/>
        <v>2453.6329750000009</v>
      </c>
      <c r="H29" s="77">
        <v>2453.6329750000009</v>
      </c>
      <c r="I29" s="24" t="e">
        <f t="shared" ref="I29:L31" si="17">C29/C$28</f>
        <v>#DIV/0!</v>
      </c>
      <c r="J29" s="25" t="e">
        <f t="shared" si="17"/>
        <v>#DIV/0!</v>
      </c>
      <c r="K29" s="25" t="e">
        <f t="shared" si="17"/>
        <v>#DIV/0!</v>
      </c>
      <c r="L29" s="25" t="e">
        <f t="shared" si="17"/>
        <v>#DIV/0!</v>
      </c>
      <c r="M29" s="66">
        <f>IF(G29&gt;0,G29/G$8,"")</f>
        <v>2.6148655871006253E-2</v>
      </c>
      <c r="N29" s="26">
        <f>H29/H$28</f>
        <v>0.15951723637501597</v>
      </c>
      <c r="P29" s="14"/>
    </row>
    <row r="30" spans="1:16" x14ac:dyDescent="0.5">
      <c r="A30" s="105"/>
      <c r="B30" s="40" t="s">
        <v>21</v>
      </c>
      <c r="C30" s="21">
        <f>SUMIF(Assignments!$A$3:$A$65,"=A",Assignments!$X$3:$X$65)</f>
        <v>0</v>
      </c>
      <c r="D30" s="22">
        <f>SUMIF(Assignments!$A$3:$A$65,"=B",Assignments!$X$3:$X$65)</f>
        <v>0</v>
      </c>
      <c r="E30" s="22">
        <f>SUMIF(Assignments!$A$3:$A$65,"=C",Assignments!$X$3:$X$65)</f>
        <v>0</v>
      </c>
      <c r="F30" s="44">
        <f>SUMIF(Assignments!$A$3:$A$65,"=D",Assignments!$X$3:$X$65)</f>
        <v>0</v>
      </c>
      <c r="G30" s="23">
        <f t="shared" si="0"/>
        <v>311.07256799999988</v>
      </c>
      <c r="H30" s="77">
        <v>311.07256799999988</v>
      </c>
      <c r="I30" s="24" t="e">
        <f t="shared" si="17"/>
        <v>#DIV/0!</v>
      </c>
      <c r="J30" s="25" t="e">
        <f t="shared" si="17"/>
        <v>#DIV/0!</v>
      </c>
      <c r="K30" s="25" t="e">
        <f t="shared" si="17"/>
        <v>#DIV/0!</v>
      </c>
      <c r="L30" s="25" t="e">
        <f t="shared" si="17"/>
        <v>#DIV/0!</v>
      </c>
      <c r="M30" s="66">
        <f>IF(G30&gt;0,G30/G$8,"")</f>
        <v>3.3151370292218161E-3</v>
      </c>
      <c r="N30" s="26">
        <f>H30/H$28</f>
        <v>2.0223658902953565E-2</v>
      </c>
      <c r="P30" s="14"/>
    </row>
    <row r="31" spans="1:16" ht="13.2" thickBot="1" x14ac:dyDescent="0.55000000000000004">
      <c r="A31" s="106"/>
      <c r="B31" s="41" t="s">
        <v>42</v>
      </c>
      <c r="C31" s="27">
        <f>SUMIF(Assignments!$A$3:$A$65,"=A",Assignments!$Y$3:$Y$65)</f>
        <v>0</v>
      </c>
      <c r="D31" s="28">
        <f>SUMIF(Assignments!$A$3:$A$65,"=B",Assignments!$Y$3:$Y$65)</f>
        <v>0</v>
      </c>
      <c r="E31" s="28">
        <f>SUMIF(Assignments!$A$3:$A$65,"=C",Assignments!$Y$3:$Y$65)</f>
        <v>0</v>
      </c>
      <c r="F31" s="45">
        <f>SUMIF(Assignments!$A$3:$A$65,"=D",Assignments!$Y$3:$Y$65)</f>
        <v>0</v>
      </c>
      <c r="G31" s="29">
        <f t="shared" si="0"/>
        <v>118.13365200000003</v>
      </c>
      <c r="H31" s="78">
        <v>118.13365200000003</v>
      </c>
      <c r="I31" s="30" t="e">
        <f t="shared" si="17"/>
        <v>#DIV/0!</v>
      </c>
      <c r="J31" s="31" t="e">
        <f t="shared" si="17"/>
        <v>#DIV/0!</v>
      </c>
      <c r="K31" s="31" t="e">
        <f t="shared" si="17"/>
        <v>#DIV/0!</v>
      </c>
      <c r="L31" s="31" t="e">
        <f t="shared" si="17"/>
        <v>#DIV/0!</v>
      </c>
      <c r="M31" s="46">
        <f>IF(G31&gt;0,G31/G$8,"")</f>
        <v>1.2589642560266005E-3</v>
      </c>
      <c r="N31" s="32">
        <f>H31/H$28</f>
        <v>7.6801843967424987E-3</v>
      </c>
      <c r="P31" s="14"/>
    </row>
    <row r="32" spans="1:16" ht="15.6" x14ac:dyDescent="0.6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ht="15.6" x14ac:dyDescent="0.6">
      <c r="A33" s="1" t="s">
        <v>47</v>
      </c>
    </row>
    <row r="34" spans="1:18" x14ac:dyDescent="0.5">
      <c r="A34" s="103" t="s">
        <v>52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</row>
    <row r="35" spans="1:18" x14ac:dyDescent="0.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</row>
    <row r="36" spans="1:18" x14ac:dyDescent="0.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x14ac:dyDescent="0.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18" x14ac:dyDescent="0.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</row>
    <row r="39" spans="1:18" x14ac:dyDescent="0.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</sheetData>
  <sheetProtection sheet="1" selectLockedCells="1"/>
  <protectedRanges>
    <protectedRange sqref="A3:B3 I6:L6 C6:F6" name="Range1"/>
  </protectedRanges>
  <mergeCells count="9">
    <mergeCell ref="A3:F4"/>
    <mergeCell ref="C6:H6"/>
    <mergeCell ref="A34:R39"/>
    <mergeCell ref="A24:A27"/>
    <mergeCell ref="A28:A31"/>
    <mergeCell ref="A19:A23"/>
    <mergeCell ref="A14:A18"/>
    <mergeCell ref="A8:A13"/>
    <mergeCell ref="I6:N6"/>
  </mergeCells>
  <phoneticPr fontId="2" type="noConversion"/>
  <conditionalFormatting sqref="N9">
    <cfRule type="cellIs" dxfId="0" priority="1" stopIfTrue="1" operator="between">
      <formula>-0.05</formula>
      <formula>0.05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4-district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2017-04-25T08:51:39Z</dcterms:modified>
</cp:coreProperties>
</file>