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mapdata\Redlands\kit\"/>
    </mc:Choice>
  </mc:AlternateContent>
  <bookViews>
    <workbookView xWindow="0" yWindow="0" windowWidth="23040" windowHeight="8808"/>
  </bookViews>
  <sheets>
    <sheet name="Instructions" sheetId="4" r:id="rId1"/>
    <sheet name="Assignments" sheetId="1" r:id="rId2"/>
    <sheet name="Calculaciones" sheetId="2" r:id="rId3"/>
  </sheets>
  <definedNames>
    <definedName name="Pop_Units">Assignments!$B$2:$M$2</definedName>
    <definedName name="_xlnm.Print_Titles" localSheetId="1">Assignments!$2:$2</definedName>
  </definedNames>
  <calcPr calcId="171027"/>
</workbook>
</file>

<file path=xl/calcChain.xml><?xml version="1.0" encoding="utf-8"?>
<calcChain xmlns="http://schemas.openxmlformats.org/spreadsheetml/2006/main">
  <c r="N22" i="2" l="1"/>
  <c r="M22" i="2"/>
  <c r="L22" i="2"/>
  <c r="K22" i="2"/>
  <c r="J22" i="2"/>
  <c r="N17" i="2"/>
  <c r="M17" i="2"/>
  <c r="L17" i="2"/>
  <c r="K17" i="2"/>
  <c r="J17" i="2"/>
  <c r="P27" i="2" l="1"/>
  <c r="P16" i="2"/>
  <c r="G22" i="2"/>
  <c r="F22" i="2"/>
  <c r="E22" i="2"/>
  <c r="D22" i="2"/>
  <c r="C22" i="2"/>
  <c r="G17" i="2"/>
  <c r="F17" i="2"/>
  <c r="E17" i="2"/>
  <c r="D17" i="2"/>
  <c r="C17" i="2"/>
  <c r="C13" i="2"/>
  <c r="D13" i="2"/>
  <c r="E13" i="2"/>
  <c r="F13" i="2"/>
  <c r="G13" i="2"/>
  <c r="D12" i="2"/>
  <c r="G12" i="2"/>
  <c r="F12" i="2"/>
  <c r="M12" i="2" s="1"/>
  <c r="E12" i="2"/>
  <c r="C12" i="2"/>
  <c r="C11" i="2"/>
  <c r="D11" i="2"/>
  <c r="E11" i="2"/>
  <c r="F11" i="2"/>
  <c r="G11" i="2"/>
  <c r="P18" i="2"/>
  <c r="F93" i="1"/>
  <c r="G93" i="1"/>
  <c r="H93" i="1"/>
  <c r="I93" i="1"/>
  <c r="J93" i="1"/>
  <c r="K93" i="1"/>
  <c r="L93" i="1"/>
  <c r="M93" i="1"/>
  <c r="N93" i="1"/>
  <c r="O93" i="1"/>
  <c r="P93" i="1"/>
  <c r="Q93" i="1"/>
  <c r="R93" i="1"/>
  <c r="S93" i="1"/>
  <c r="T93" i="1"/>
  <c r="U93" i="1"/>
  <c r="V93" i="1"/>
  <c r="W93" i="1"/>
  <c r="X93" i="1"/>
  <c r="Y93" i="1"/>
  <c r="F31" i="2"/>
  <c r="F30" i="2"/>
  <c r="F29" i="2"/>
  <c r="F28" i="2"/>
  <c r="F27" i="2"/>
  <c r="F26" i="2"/>
  <c r="F25" i="2"/>
  <c r="F24" i="2"/>
  <c r="F23" i="2"/>
  <c r="F21" i="2"/>
  <c r="F20" i="2"/>
  <c r="F19" i="2"/>
  <c r="F18" i="2"/>
  <c r="F16" i="2"/>
  <c r="F15" i="2"/>
  <c r="F14" i="2"/>
  <c r="F10" i="2"/>
  <c r="F8" i="2"/>
  <c r="AK2" i="1" s="1"/>
  <c r="G31" i="2"/>
  <c r="G30" i="2"/>
  <c r="G29" i="2"/>
  <c r="G28" i="2"/>
  <c r="G27" i="2"/>
  <c r="G26" i="2"/>
  <c r="G25" i="2"/>
  <c r="G24" i="2"/>
  <c r="G23" i="2"/>
  <c r="G21" i="2"/>
  <c r="G20" i="2"/>
  <c r="G19" i="2"/>
  <c r="G18" i="2"/>
  <c r="G16" i="2"/>
  <c r="G15" i="2"/>
  <c r="G14" i="2"/>
  <c r="G10" i="2"/>
  <c r="G8" i="2"/>
  <c r="AN2" i="1" s="1"/>
  <c r="E31" i="2"/>
  <c r="D31" i="2"/>
  <c r="C31" i="2"/>
  <c r="E30" i="2"/>
  <c r="D30" i="2"/>
  <c r="C30" i="2"/>
  <c r="E29" i="2"/>
  <c r="D29" i="2"/>
  <c r="C29" i="2"/>
  <c r="E28" i="2"/>
  <c r="D28" i="2"/>
  <c r="C28" i="2"/>
  <c r="E27" i="2"/>
  <c r="D27" i="2"/>
  <c r="C27" i="2"/>
  <c r="E26" i="2"/>
  <c r="D26" i="2"/>
  <c r="C26" i="2"/>
  <c r="E25" i="2"/>
  <c r="D25" i="2"/>
  <c r="C25" i="2"/>
  <c r="E24" i="2"/>
  <c r="D24" i="2"/>
  <c r="C24" i="2"/>
  <c r="E23" i="2"/>
  <c r="D23" i="2"/>
  <c r="C23" i="2"/>
  <c r="E21" i="2"/>
  <c r="D21" i="2"/>
  <c r="C21" i="2"/>
  <c r="E20" i="2"/>
  <c r="D20" i="2"/>
  <c r="C20" i="2"/>
  <c r="E19" i="2"/>
  <c r="D19" i="2"/>
  <c r="C19" i="2"/>
  <c r="E18" i="2"/>
  <c r="D18" i="2"/>
  <c r="C18" i="2"/>
  <c r="E16" i="2"/>
  <c r="D16" i="2"/>
  <c r="C16" i="2"/>
  <c r="E15" i="2"/>
  <c r="D15" i="2"/>
  <c r="C15" i="2"/>
  <c r="E14" i="2"/>
  <c r="D14" i="2"/>
  <c r="C14" i="2"/>
  <c r="E10" i="2"/>
  <c r="D10" i="2"/>
  <c r="C10" i="2"/>
  <c r="E8" i="2"/>
  <c r="AH2" i="1" s="1"/>
  <c r="D8" i="2"/>
  <c r="C8" i="2"/>
  <c r="P31" i="2"/>
  <c r="P30" i="2"/>
  <c r="P29" i="2"/>
  <c r="P23" i="2"/>
  <c r="P21" i="2"/>
  <c r="P20" i="2"/>
  <c r="P15" i="2"/>
  <c r="D93" i="1"/>
  <c r="E93" i="1"/>
  <c r="C93" i="1"/>
  <c r="I8" i="2" s="1"/>
  <c r="P10" i="2" s="1"/>
  <c r="N12" i="2" l="1"/>
  <c r="K10" i="2"/>
  <c r="J12" i="2"/>
  <c r="K12" i="2"/>
  <c r="L12" i="2"/>
  <c r="M10" i="2"/>
  <c r="L10" i="2"/>
  <c r="H17" i="2"/>
  <c r="N10" i="2"/>
  <c r="H11" i="2"/>
  <c r="H10" i="2"/>
  <c r="H22" i="2"/>
  <c r="J10" i="2"/>
  <c r="P25" i="2"/>
  <c r="P26" i="2"/>
  <c r="H12" i="2"/>
  <c r="K21" i="2"/>
  <c r="J25" i="2"/>
  <c r="N23" i="2"/>
  <c r="N31" i="2"/>
  <c r="K15" i="2"/>
  <c r="K11" i="2"/>
  <c r="K25" i="2"/>
  <c r="J20" i="2"/>
  <c r="L20" i="2"/>
  <c r="J13" i="2"/>
  <c r="J23" i="2"/>
  <c r="H16" i="2"/>
  <c r="N13" i="2"/>
  <c r="H18" i="2"/>
  <c r="H27" i="2"/>
  <c r="L29" i="2"/>
  <c r="N20" i="2"/>
  <c r="N29" i="2"/>
  <c r="M15" i="2"/>
  <c r="M25" i="2"/>
  <c r="J11" i="2"/>
  <c r="J21" i="2"/>
  <c r="L25" i="2"/>
  <c r="J30" i="2"/>
  <c r="N11" i="2"/>
  <c r="N21" i="2"/>
  <c r="N30" i="2"/>
  <c r="M16" i="2"/>
  <c r="M18" i="2"/>
  <c r="M27" i="2"/>
  <c r="J29" i="2"/>
  <c r="N18" i="2"/>
  <c r="K23" i="2"/>
  <c r="J26" i="2"/>
  <c r="J15" i="2"/>
  <c r="L18" i="2"/>
  <c r="N16" i="2"/>
  <c r="L15" i="2"/>
  <c r="M29" i="2"/>
  <c r="K18" i="2"/>
  <c r="H19" i="2"/>
  <c r="L30" i="2"/>
  <c r="N26" i="2"/>
  <c r="M11" i="2"/>
  <c r="M21" i="2"/>
  <c r="M30" i="2"/>
  <c r="H29" i="2"/>
  <c r="M23" i="2"/>
  <c r="M31" i="2"/>
  <c r="K16" i="2"/>
  <c r="L26" i="2"/>
  <c r="J18" i="2"/>
  <c r="L16" i="2"/>
  <c r="H14" i="2"/>
  <c r="K27" i="2"/>
  <c r="H23" i="2"/>
  <c r="AB2" i="1"/>
  <c r="H20" i="2"/>
  <c r="M26" i="2"/>
  <c r="L31" i="2"/>
  <c r="K13" i="2"/>
  <c r="L27" i="2"/>
  <c r="H30" i="2"/>
  <c r="H24" i="2"/>
  <c r="J27" i="2"/>
  <c r="L21" i="2"/>
  <c r="N27" i="2"/>
  <c r="AE2" i="1"/>
  <c r="J16" i="2"/>
  <c r="K31" i="2"/>
  <c r="H31" i="2"/>
  <c r="N15" i="2"/>
  <c r="H25" i="2"/>
  <c r="M20" i="2"/>
  <c r="K26" i="2"/>
  <c r="H1" i="2"/>
  <c r="F9" i="2" s="1"/>
  <c r="H8" i="2"/>
  <c r="P11" i="2"/>
  <c r="P13" i="2"/>
  <c r="H26" i="2"/>
  <c r="N25" i="2"/>
  <c r="L23" i="2"/>
  <c r="H21" i="2"/>
  <c r="L11" i="2"/>
  <c r="K30" i="2"/>
  <c r="H15" i="2"/>
  <c r="K29" i="2"/>
  <c r="M13" i="2"/>
  <c r="L13" i="2"/>
  <c r="H13" i="2"/>
  <c r="J31" i="2"/>
  <c r="K20" i="2"/>
  <c r="H28" i="2"/>
  <c r="O10" i="2" l="1"/>
  <c r="M9" i="2"/>
  <c r="AL2" i="1"/>
  <c r="O15" i="2"/>
  <c r="O23" i="2"/>
  <c r="O27" i="2"/>
  <c r="O13" i="2"/>
  <c r="O21" i="2"/>
  <c r="E9" i="2"/>
  <c r="L9" i="2" s="1"/>
  <c r="C9" i="2"/>
  <c r="G9" i="2"/>
  <c r="AO2" i="1" s="1"/>
  <c r="D9" i="2"/>
  <c r="O26" i="2"/>
  <c r="O29" i="2"/>
  <c r="O20" i="2"/>
  <c r="O31" i="2"/>
  <c r="O25" i="2"/>
  <c r="O18" i="2"/>
  <c r="O11" i="2"/>
  <c r="O16" i="2"/>
  <c r="O30" i="2"/>
  <c r="I9" i="2" l="1"/>
  <c r="P9" i="2" s="1"/>
  <c r="AI2" i="1"/>
  <c r="AF2" i="1"/>
  <c r="K9" i="2"/>
  <c r="N9" i="2"/>
  <c r="J9" i="2"/>
  <c r="AC2" i="1"/>
</calcChain>
</file>

<file path=xl/sharedStrings.xml><?xml version="1.0" encoding="utf-8"?>
<sst xmlns="http://schemas.openxmlformats.org/spreadsheetml/2006/main" count="95" uniqueCount="59">
  <si>
    <t>Total</t>
  </si>
  <si>
    <t>Hisp</t>
  </si>
  <si>
    <t>Latino</t>
  </si>
  <si>
    <t>Filipino</t>
  </si>
  <si>
    <t>D2:</t>
  </si>
  <si>
    <t>D1:</t>
  </si>
  <si>
    <t>D3:</t>
  </si>
  <si>
    <t>D4:</t>
  </si>
  <si>
    <t>Quick Reference: Total Population &amp; Deviation from Ideal by district</t>
  </si>
  <si>
    <t>Totals</t>
  </si>
  <si>
    <t>D5:</t>
  </si>
  <si>
    <t>Instrucciones para preparar sus propios planes</t>
  </si>
  <si>
    <t>Al utilizar los datos en la hoja de designación</t>
  </si>
  <si>
    <t>1) Utilizarla como referencia para identificar información para que le sumen los datos a mano.</t>
  </si>
  <si>
    <t xml:space="preserve"> - O -</t>
  </si>
  <si>
    <t>Se puede ver el resultado de la designación en la hoja de calculación apropiada.</t>
  </si>
  <si>
    <t>Las cifras en las hojas de calculación actualizarán automáticamente cuando se cambian las designaciones.</t>
  </si>
  <si>
    <t>Ver abajo para una descripción de los datos a la derecha del número de la Unidad de Población.</t>
  </si>
  <si>
    <t>Fíjese:</t>
  </si>
  <si>
    <t>Para minimizar la posibilidad para errores, las hojas son aseguaradas.</t>
  </si>
  <si>
    <t>Se puede apuntar solamente en las celdas</t>
  </si>
  <si>
    <t>amarillas</t>
  </si>
  <si>
    <t>Al entregar:</t>
  </si>
  <si>
    <t xml:space="preserve">2) En las hojas de designación, apunta el número del distrito (1-5) en cual quiera poner la Unidad. </t>
  </si>
  <si>
    <t>Cuando termine, envíe por e-mail su lista de designaciones a djohnson@NDCresearch.com</t>
  </si>
  <si>
    <t>Unid</t>
  </si>
  <si>
    <t>Población total</t>
  </si>
  <si>
    <t>Población en Edad Electoral (PEE)</t>
  </si>
  <si>
    <t>Población Ciudadana en Edad Electoral (PCEE)</t>
  </si>
  <si>
    <t>PCEVotantes Registrados (Nov. ’14)</t>
  </si>
  <si>
    <t>Votantes Activos (Nov. ’14)</t>
  </si>
  <si>
    <t>Pob</t>
  </si>
  <si>
    <t>Blanco</t>
  </si>
  <si>
    <t>Negro</t>
  </si>
  <si>
    <t>Asiático</t>
  </si>
  <si>
    <t>PEE</t>
  </si>
  <si>
    <t>PCEE</t>
  </si>
  <si>
    <t>Fil.</t>
  </si>
  <si>
    <t>Totales por distrito</t>
  </si>
  <si>
    <t>Población ideal:</t>
  </si>
  <si>
    <t>Entre su nombre aquí</t>
  </si>
  <si>
    <t>Public Participation Kit de la Ciudad de Redlands</t>
  </si>
  <si>
    <t>Grupo</t>
  </si>
  <si>
    <t>Categoria</t>
  </si>
  <si>
    <t>Pob. Tot.</t>
  </si>
  <si>
    <t>Deviación en personas</t>
  </si>
  <si>
    <t>Latinos</t>
  </si>
  <si>
    <t>Blancos</t>
  </si>
  <si>
    <t>Negros</t>
  </si>
  <si>
    <t>PEE Total</t>
  </si>
  <si>
    <t>PCEE Total</t>
  </si>
  <si>
    <t>Reg. Total</t>
  </si>
  <si>
    <t>Vot. Total</t>
  </si>
  <si>
    <t>Contados</t>
  </si>
  <si>
    <t>Porcentajes</t>
  </si>
  <si>
    <t>Sin designación</t>
  </si>
  <si>
    <t>Comentarios sobre esta opción</t>
  </si>
  <si>
    <t>Este mapa tiene razón porque…</t>
  </si>
  <si>
    <t>Distrito (1-5)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</si>
</sst>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6" x14ac:knownFonts="1">
    <font>
      <sz val="10"/>
      <name val="MS Sans Serif"/>
    </font>
    <font>
      <sz val="10"/>
      <name val="MS Sans Serif"/>
      <family val="2"/>
    </font>
    <font>
      <sz val="8"/>
      <name val="MS Sans Serif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Garamond"/>
      <family val="1"/>
    </font>
    <font>
      <sz val="12"/>
      <name val="Garamond"/>
      <family val="1"/>
    </font>
    <font>
      <sz val="9"/>
      <name val="Garamond"/>
      <family val="1"/>
    </font>
    <font>
      <sz val="8"/>
      <name val="Garamond"/>
      <family val="1"/>
    </font>
    <font>
      <sz val="10"/>
      <name val="Garamond"/>
      <family val="1"/>
    </font>
    <font>
      <b/>
      <sz val="10"/>
      <name val="Garamond"/>
      <family val="1"/>
    </font>
    <font>
      <b/>
      <sz val="9"/>
      <name val="Garamond"/>
      <family val="1"/>
    </font>
    <font>
      <b/>
      <i/>
      <sz val="10"/>
      <name val="Garamond"/>
      <family val="1"/>
    </font>
    <font>
      <b/>
      <sz val="11"/>
      <name val="Garamond"/>
      <family val="1"/>
    </font>
    <font>
      <sz val="11"/>
      <name val="Garamond"/>
      <family val="1"/>
    </font>
    <font>
      <sz val="10"/>
      <color theme="1"/>
      <name val="Garamond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4">
    <xf numFmtId="0" fontId="0" fillId="0" borderId="0" xfId="0"/>
    <xf numFmtId="0" fontId="3" fillId="0" borderId="0" xfId="0" applyFont="1"/>
    <xf numFmtId="0" fontId="5" fillId="0" borderId="0" xfId="0" applyFont="1"/>
    <xf numFmtId="0" fontId="6" fillId="0" borderId="0" xfId="0" applyFont="1"/>
    <xf numFmtId="0" fontId="6" fillId="2" borderId="0" xfId="0" applyFont="1" applyFill="1" applyAlignment="1">
      <alignment horizontal="center"/>
    </xf>
    <xf numFmtId="0" fontId="7" fillId="0" borderId="0" xfId="0" applyFont="1" applyAlignment="1">
      <alignment horizontal="center" wrapText="1"/>
    </xf>
    <xf numFmtId="0" fontId="7" fillId="0" borderId="0" xfId="0" applyFont="1"/>
    <xf numFmtId="3" fontId="7" fillId="0" borderId="1" xfId="0" applyNumberFormat="1" applyFont="1" applyBorder="1" applyAlignment="1">
      <alignment horizontal="center" wrapText="1"/>
    </xf>
    <xf numFmtId="0" fontId="10" fillId="0" borderId="0" xfId="0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right"/>
    </xf>
    <xf numFmtId="3" fontId="9" fillId="0" borderId="0" xfId="0" applyNumberFormat="1" applyFont="1"/>
    <xf numFmtId="3" fontId="9" fillId="0" borderId="4" xfId="0" applyNumberFormat="1" applyFont="1" applyBorder="1" applyAlignment="1">
      <alignment horizontal="center" vertical="center"/>
    </xf>
    <xf numFmtId="3" fontId="9" fillId="0" borderId="5" xfId="0" applyNumberFormat="1" applyFont="1" applyBorder="1" applyAlignment="1">
      <alignment horizontal="center" vertical="center"/>
    </xf>
    <xf numFmtId="3" fontId="9" fillId="0" borderId="6" xfId="0" applyNumberFormat="1" applyFont="1" applyBorder="1" applyAlignment="1">
      <alignment horizontal="center" vertical="center"/>
    </xf>
    <xf numFmtId="9" fontId="9" fillId="0" borderId="4" xfId="2" applyFont="1" applyBorder="1" applyAlignment="1">
      <alignment horizontal="center" vertical="center"/>
    </xf>
    <xf numFmtId="9" fontId="9" fillId="0" borderId="5" xfId="2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3" fontId="9" fillId="0" borderId="7" xfId="0" applyNumberFormat="1" applyFont="1" applyBorder="1" applyAlignment="1">
      <alignment horizontal="center" vertical="center"/>
    </xf>
    <xf numFmtId="3" fontId="9" fillId="0" borderId="8" xfId="0" applyNumberFormat="1" applyFont="1" applyBorder="1" applyAlignment="1">
      <alignment horizontal="center" vertical="center"/>
    </xf>
    <xf numFmtId="3" fontId="9" fillId="0" borderId="9" xfId="0" applyNumberFormat="1" applyFont="1" applyBorder="1" applyAlignment="1">
      <alignment horizontal="center" vertical="center"/>
    </xf>
    <xf numFmtId="9" fontId="9" fillId="0" borderId="7" xfId="2" applyFont="1" applyBorder="1" applyAlignment="1">
      <alignment horizontal="center" vertical="center"/>
    </xf>
    <xf numFmtId="9" fontId="9" fillId="0" borderId="8" xfId="2" applyFont="1" applyBorder="1" applyAlignment="1">
      <alignment horizontal="center" vertical="center"/>
    </xf>
    <xf numFmtId="9" fontId="9" fillId="0" borderId="9" xfId="2" applyNumberFormat="1" applyFont="1" applyBorder="1" applyAlignment="1">
      <alignment horizontal="center" vertical="center"/>
    </xf>
    <xf numFmtId="3" fontId="9" fillId="0" borderId="10" xfId="0" applyNumberFormat="1" applyFont="1" applyBorder="1" applyAlignment="1">
      <alignment horizontal="center" vertical="center"/>
    </xf>
    <xf numFmtId="3" fontId="9" fillId="0" borderId="11" xfId="0" applyNumberFormat="1" applyFont="1" applyBorder="1" applyAlignment="1">
      <alignment horizontal="center" vertical="center"/>
    </xf>
    <xf numFmtId="3" fontId="9" fillId="0" borderId="12" xfId="0" applyNumberFormat="1" applyFont="1" applyBorder="1" applyAlignment="1">
      <alignment horizontal="center" vertical="center"/>
    </xf>
    <xf numFmtId="9" fontId="9" fillId="0" borderId="10" xfId="2" applyFont="1" applyBorder="1" applyAlignment="1">
      <alignment horizontal="center" vertical="center"/>
    </xf>
    <xf numFmtId="9" fontId="9" fillId="0" borderId="11" xfId="2" applyFont="1" applyBorder="1" applyAlignment="1">
      <alignment horizontal="center" vertical="center"/>
    </xf>
    <xf numFmtId="9" fontId="9" fillId="0" borderId="12" xfId="2" applyNumberFormat="1" applyFont="1" applyBorder="1" applyAlignment="1">
      <alignment horizontal="center" vertical="center"/>
    </xf>
    <xf numFmtId="9" fontId="9" fillId="0" borderId="6" xfId="2" applyNumberFormat="1" applyFont="1" applyBorder="1" applyAlignment="1">
      <alignment horizontal="center" vertical="center"/>
    </xf>
    <xf numFmtId="10" fontId="9" fillId="3" borderId="9" xfId="2" applyNumberFormat="1" applyFont="1" applyFill="1" applyBorder="1" applyAlignment="1">
      <alignment horizontal="center" vertical="center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9" fontId="9" fillId="0" borderId="20" xfId="2" applyFont="1" applyBorder="1" applyAlignment="1">
      <alignment horizontal="center" vertical="center"/>
    </xf>
    <xf numFmtId="9" fontId="9" fillId="0" borderId="21" xfId="2" applyFont="1" applyBorder="1" applyAlignment="1">
      <alignment horizontal="center" vertical="center"/>
    </xf>
    <xf numFmtId="9" fontId="9" fillId="0" borderId="22" xfId="2" applyFont="1" applyBorder="1" applyAlignment="1">
      <alignment horizontal="center" vertical="center"/>
    </xf>
    <xf numFmtId="3" fontId="9" fillId="0" borderId="20" xfId="0" applyNumberFormat="1" applyFont="1" applyBorder="1" applyAlignment="1">
      <alignment horizontal="center" vertical="center"/>
    </xf>
    <xf numFmtId="3" fontId="9" fillId="0" borderId="21" xfId="0" applyNumberFormat="1" applyFont="1" applyBorder="1" applyAlignment="1">
      <alignment horizontal="center" vertical="center"/>
    </xf>
    <xf numFmtId="3" fontId="9" fillId="0" borderId="22" xfId="0" applyNumberFormat="1" applyFont="1" applyBorder="1" applyAlignment="1">
      <alignment horizontal="center" vertical="center"/>
    </xf>
    <xf numFmtId="9" fontId="9" fillId="0" borderId="23" xfId="2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3" fontId="7" fillId="0" borderId="24" xfId="0" applyNumberFormat="1" applyFont="1" applyBorder="1" applyAlignment="1">
      <alignment horizontal="center" wrapText="1"/>
    </xf>
    <xf numFmtId="3" fontId="7" fillId="0" borderId="25" xfId="0" applyNumberFormat="1" applyFont="1" applyBorder="1" applyAlignment="1">
      <alignment horizontal="center" wrapText="1"/>
    </xf>
    <xf numFmtId="0" fontId="11" fillId="4" borderId="26" xfId="0" applyFont="1" applyFill="1" applyBorder="1" applyAlignment="1">
      <alignment horizontal="center" wrapText="1"/>
    </xf>
    <xf numFmtId="0" fontId="7" fillId="0" borderId="27" xfId="0" applyFont="1" applyBorder="1" applyAlignment="1">
      <alignment horizontal="center"/>
    </xf>
    <xf numFmtId="3" fontId="7" fillId="0" borderId="0" xfId="1" quotePrefix="1" applyNumberFormat="1" applyFont="1" applyBorder="1" applyAlignment="1">
      <alignment horizontal="center"/>
    </xf>
    <xf numFmtId="3" fontId="7" fillId="0" borderId="28" xfId="1" quotePrefix="1" applyNumberFormat="1" applyFont="1" applyBorder="1" applyAlignment="1">
      <alignment horizontal="center"/>
    </xf>
    <xf numFmtId="3" fontId="7" fillId="0" borderId="29" xfId="1" quotePrefix="1" applyNumberFormat="1" applyFont="1" applyBorder="1" applyAlignment="1">
      <alignment horizontal="center"/>
    </xf>
    <xf numFmtId="3" fontId="7" fillId="0" borderId="0" xfId="0" applyNumberFormat="1" applyFont="1" applyBorder="1" applyAlignment="1">
      <alignment horizontal="center"/>
    </xf>
    <xf numFmtId="3" fontId="7" fillId="0" borderId="28" xfId="0" applyNumberFormat="1" applyFont="1" applyBorder="1" applyAlignment="1">
      <alignment horizontal="center"/>
    </xf>
    <xf numFmtId="3" fontId="7" fillId="0" borderId="29" xfId="0" applyNumberFormat="1" applyFont="1" applyBorder="1" applyAlignment="1">
      <alignment horizontal="center"/>
    </xf>
    <xf numFmtId="3" fontId="7" fillId="0" borderId="0" xfId="0" applyNumberFormat="1" applyFont="1" applyFill="1" applyBorder="1" applyAlignment="1" applyProtection="1">
      <alignment horizontal="center"/>
    </xf>
    <xf numFmtId="3" fontId="7" fillId="0" borderId="0" xfId="0" applyNumberFormat="1" applyFont="1" applyAlignment="1">
      <alignment horizontal="center"/>
    </xf>
    <xf numFmtId="0" fontId="7" fillId="0" borderId="29" xfId="0" applyFont="1" applyBorder="1" applyAlignment="1">
      <alignment horizontal="center"/>
    </xf>
    <xf numFmtId="0" fontId="8" fillId="0" borderId="0" xfId="0" applyFont="1" applyAlignment="1">
      <alignment horizontal="center"/>
    </xf>
    <xf numFmtId="3" fontId="8" fillId="0" borderId="0" xfId="0" applyNumberFormat="1" applyFont="1" applyAlignment="1">
      <alignment horizontal="center"/>
    </xf>
    <xf numFmtId="3" fontId="8" fillId="0" borderId="29" xfId="0" applyNumberFormat="1" applyFont="1" applyBorder="1" applyAlignment="1">
      <alignment horizontal="center"/>
    </xf>
    <xf numFmtId="0" fontId="8" fillId="0" borderId="0" xfId="0" applyFont="1"/>
    <xf numFmtId="3" fontId="7" fillId="2" borderId="30" xfId="0" applyNumberFormat="1" applyFont="1" applyFill="1" applyBorder="1" applyAlignment="1" applyProtection="1">
      <alignment horizontal="center"/>
      <protection locked="0"/>
    </xf>
    <xf numFmtId="3" fontId="7" fillId="2" borderId="31" xfId="0" applyNumberFormat="1" applyFont="1" applyFill="1" applyBorder="1" applyAlignment="1" applyProtection="1">
      <alignment horizontal="center"/>
      <protection locked="0"/>
    </xf>
    <xf numFmtId="0" fontId="9" fillId="0" borderId="15" xfId="0" applyFont="1" applyBorder="1" applyAlignment="1">
      <alignment horizontal="center" vertical="center"/>
    </xf>
    <xf numFmtId="9" fontId="9" fillId="0" borderId="32" xfId="2" applyFont="1" applyBorder="1" applyAlignment="1">
      <alignment horizontal="center" vertical="center"/>
    </xf>
    <xf numFmtId="9" fontId="9" fillId="0" borderId="15" xfId="2" applyFont="1" applyBorder="1" applyAlignment="1">
      <alignment horizontal="center" vertical="center"/>
    </xf>
    <xf numFmtId="3" fontId="7" fillId="2" borderId="34" xfId="0" applyNumberFormat="1" applyFont="1" applyFill="1" applyBorder="1" applyAlignment="1" applyProtection="1">
      <alignment horizontal="center"/>
      <protection locked="0"/>
    </xf>
    <xf numFmtId="3" fontId="7" fillId="0" borderId="2" xfId="1" quotePrefix="1" applyNumberFormat="1" applyFont="1" applyBorder="1" applyAlignment="1">
      <alignment horizontal="center"/>
    </xf>
    <xf numFmtId="3" fontId="7" fillId="0" borderId="1" xfId="1" quotePrefix="1" applyNumberFormat="1" applyFont="1" applyBorder="1" applyAlignment="1">
      <alignment horizontal="center"/>
    </xf>
    <xf numFmtId="3" fontId="7" fillId="0" borderId="3" xfId="1" quotePrefix="1" applyNumberFormat="1" applyFont="1" applyBorder="1" applyAlignment="1">
      <alignment horizontal="center"/>
    </xf>
    <xf numFmtId="3" fontId="7" fillId="0" borderId="2" xfId="0" applyNumberFormat="1" applyFont="1" applyBorder="1" applyAlignment="1">
      <alignment horizontal="center"/>
    </xf>
    <xf numFmtId="3" fontId="7" fillId="0" borderId="1" xfId="0" applyNumberFormat="1" applyFont="1" applyBorder="1" applyAlignment="1">
      <alignment horizontal="center"/>
    </xf>
    <xf numFmtId="3" fontId="7" fillId="0" borderId="3" xfId="0" applyNumberFormat="1" applyFont="1" applyBorder="1" applyAlignment="1">
      <alignment horizontal="center"/>
    </xf>
    <xf numFmtId="0" fontId="9" fillId="0" borderId="0" xfId="0" applyFont="1"/>
    <xf numFmtId="0" fontId="9" fillId="0" borderId="0" xfId="0" applyFont="1" applyFill="1"/>
    <xf numFmtId="0" fontId="9" fillId="0" borderId="0" xfId="0" applyFont="1" applyBorder="1"/>
    <xf numFmtId="0" fontId="13" fillId="0" borderId="0" xfId="0" applyFont="1"/>
    <xf numFmtId="0" fontId="14" fillId="0" borderId="0" xfId="0" applyFont="1"/>
    <xf numFmtId="3" fontId="14" fillId="0" borderId="0" xfId="0" applyNumberFormat="1" applyFont="1"/>
    <xf numFmtId="3" fontId="15" fillId="0" borderId="0" xfId="0" applyNumberFormat="1" applyFont="1"/>
    <xf numFmtId="3" fontId="15" fillId="0" borderId="32" xfId="0" applyNumberFormat="1" applyFont="1" applyBorder="1"/>
    <xf numFmtId="3" fontId="15" fillId="0" borderId="23" xfId="0" applyNumberFormat="1" applyFont="1" applyBorder="1"/>
    <xf numFmtId="3" fontId="15" fillId="0" borderId="15" xfId="0" applyNumberFormat="1" applyFont="1" applyBorder="1"/>
    <xf numFmtId="0" fontId="6" fillId="0" borderId="0" xfId="0" applyFont="1" applyFill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1" xfId="0" quotePrefix="1" applyNumberFormat="1" applyFont="1" applyBorder="1" applyAlignment="1">
      <alignment horizontal="center"/>
    </xf>
    <xf numFmtId="3" fontId="9" fillId="0" borderId="1" xfId="0" quotePrefix="1" applyNumberFormat="1" applyFont="1" applyBorder="1" applyAlignment="1">
      <alignment horizontal="center"/>
    </xf>
    <xf numFmtId="3" fontId="9" fillId="0" borderId="2" xfId="0" quotePrefix="1" applyNumberFormat="1" applyFont="1" applyBorder="1" applyAlignment="1">
      <alignment horizontal="center"/>
    </xf>
    <xf numFmtId="3" fontId="9" fillId="0" borderId="3" xfId="0" quotePrefix="1" applyNumberFormat="1" applyFont="1" applyBorder="1" applyAlignment="1">
      <alignment horizontal="center"/>
    </xf>
    <xf numFmtId="0" fontId="1" fillId="0" borderId="0" xfId="0" applyFont="1" applyFill="1" applyBorder="1"/>
    <xf numFmtId="0" fontId="9" fillId="0" borderId="16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/>
    </xf>
    <xf numFmtId="3" fontId="9" fillId="0" borderId="2" xfId="0" quotePrefix="1" applyNumberFormat="1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3" fontId="9" fillId="0" borderId="33" xfId="0" applyNumberFormat="1" applyFont="1" applyBorder="1" applyAlignment="1">
      <alignment horizontal="center"/>
    </xf>
    <xf numFmtId="3" fontId="9" fillId="0" borderId="24" xfId="0" applyNumberFormat="1" applyFont="1" applyBorder="1" applyAlignment="1">
      <alignment horizontal="center"/>
    </xf>
    <xf numFmtId="3" fontId="9" fillId="0" borderId="25" xfId="0" applyNumberFormat="1" applyFont="1" applyBorder="1" applyAlignment="1">
      <alignment horizontal="center"/>
    </xf>
    <xf numFmtId="3" fontId="9" fillId="0" borderId="33" xfId="0" applyNumberFormat="1" applyFont="1" applyBorder="1" applyAlignment="1">
      <alignment horizontal="center" wrapText="1"/>
    </xf>
    <xf numFmtId="3" fontId="9" fillId="0" borderId="24" xfId="0" applyNumberFormat="1" applyFont="1" applyBorder="1" applyAlignment="1">
      <alignment horizontal="center" wrapText="1"/>
    </xf>
    <xf numFmtId="3" fontId="9" fillId="0" borderId="25" xfId="0" applyNumberFormat="1" applyFont="1" applyBorder="1" applyAlignment="1">
      <alignment horizontal="center" wrapText="1"/>
    </xf>
    <xf numFmtId="0" fontId="11" fillId="4" borderId="33" xfId="0" applyFont="1" applyFill="1" applyBorder="1" applyAlignment="1">
      <alignment horizontal="center"/>
    </xf>
    <xf numFmtId="0" fontId="11" fillId="4" borderId="24" xfId="0" applyFont="1" applyFill="1" applyBorder="1" applyAlignment="1">
      <alignment horizontal="center"/>
    </xf>
    <xf numFmtId="0" fontId="11" fillId="4" borderId="25" xfId="0" applyFont="1" applyFill="1" applyBorder="1" applyAlignment="1">
      <alignment horizontal="center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12" fillId="0" borderId="33" xfId="0" applyFont="1" applyFill="1" applyBorder="1" applyAlignment="1" applyProtection="1">
      <alignment horizontal="center"/>
      <protection locked="0"/>
    </xf>
    <xf numFmtId="0" fontId="12" fillId="0" borderId="24" xfId="0" applyFont="1" applyFill="1" applyBorder="1" applyAlignment="1" applyProtection="1">
      <alignment horizontal="center"/>
      <protection locked="0"/>
    </xf>
    <xf numFmtId="0" fontId="12" fillId="0" borderId="25" xfId="0" applyFont="1" applyFill="1" applyBorder="1" applyAlignment="1" applyProtection="1">
      <alignment horizontal="center"/>
      <protection locked="0"/>
    </xf>
    <xf numFmtId="0" fontId="9" fillId="5" borderId="0" xfId="0" applyFont="1" applyFill="1" applyAlignment="1" applyProtection="1">
      <alignment horizontal="left" vertical="top" wrapText="1"/>
      <protection locked="0"/>
    </xf>
    <xf numFmtId="0" fontId="9" fillId="0" borderId="4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center" vertical="center" wrapText="1"/>
    </xf>
    <xf numFmtId="0" fontId="9" fillId="0" borderId="36" xfId="0" applyFont="1" applyFill="1" applyBorder="1" applyAlignment="1">
      <alignment horizontal="center" vertical="center" wrapText="1"/>
    </xf>
    <xf numFmtId="0" fontId="9" fillId="0" borderId="37" xfId="0" applyFont="1" applyFill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Percent" xfId="2" builtinId="5"/>
  </cellStyles>
  <dxfs count="1">
    <dxf>
      <fill>
        <patternFill>
          <bgColor rgb="FF92D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tabSelected="1" workbookViewId="0">
      <selection activeCell="B16" sqref="B16"/>
    </sheetView>
  </sheetViews>
  <sheetFormatPr defaultColWidth="9.1640625" defaultRowHeight="15.6" x14ac:dyDescent="0.6"/>
  <cols>
    <col min="1" max="4" width="9.1640625" style="3"/>
    <col min="5" max="5" width="11.1640625" style="3" customWidth="1"/>
    <col min="6" max="6" width="11.71875" style="3" customWidth="1"/>
    <col min="7" max="16384" width="9.1640625" style="3"/>
  </cols>
  <sheetData>
    <row r="1" spans="1:7" x14ac:dyDescent="0.6">
      <c r="A1" s="2" t="s">
        <v>11</v>
      </c>
    </row>
    <row r="3" spans="1:7" x14ac:dyDescent="0.6">
      <c r="A3" s="2" t="s">
        <v>12</v>
      </c>
    </row>
    <row r="4" spans="1:7" x14ac:dyDescent="0.6">
      <c r="A4" s="3" t="s">
        <v>13</v>
      </c>
    </row>
    <row r="5" spans="1:7" x14ac:dyDescent="0.6">
      <c r="A5" s="3" t="s">
        <v>14</v>
      </c>
    </row>
    <row r="6" spans="1:7" x14ac:dyDescent="0.6">
      <c r="A6" s="3" t="s">
        <v>23</v>
      </c>
    </row>
    <row r="7" spans="1:7" x14ac:dyDescent="0.6">
      <c r="B7" s="3" t="s">
        <v>15</v>
      </c>
    </row>
    <row r="8" spans="1:7" x14ac:dyDescent="0.6">
      <c r="B8" s="3" t="s">
        <v>16</v>
      </c>
    </row>
    <row r="9" spans="1:7" x14ac:dyDescent="0.6">
      <c r="B9" s="3" t="s">
        <v>17</v>
      </c>
    </row>
    <row r="11" spans="1:7" x14ac:dyDescent="0.6">
      <c r="A11" s="2" t="s">
        <v>18</v>
      </c>
      <c r="B11" s="3" t="s">
        <v>19</v>
      </c>
    </row>
    <row r="12" spans="1:7" x14ac:dyDescent="0.6">
      <c r="B12" s="3" t="s">
        <v>20</v>
      </c>
      <c r="F12" s="4" t="s">
        <v>21</v>
      </c>
      <c r="G12" s="82"/>
    </row>
    <row r="14" spans="1:7" x14ac:dyDescent="0.6">
      <c r="A14" s="2" t="s">
        <v>22</v>
      </c>
    </row>
    <row r="15" spans="1:7" x14ac:dyDescent="0.6">
      <c r="B15" s="3" t="s">
        <v>24</v>
      </c>
    </row>
  </sheetData>
  <sheetProtection sheet="1" objects="1" scenarios="1" selectLockedCells="1" selectUnlockedCells="1"/>
  <phoneticPr fontId="2" type="noConversion"/>
  <pageMargins left="0.75" right="0.75" top="1" bottom="1" header="0.5" footer="0.5"/>
  <pageSetup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96"/>
  <sheetViews>
    <sheetView workbookViewId="0">
      <pane xSplit="2" ySplit="2" topLeftCell="C3" activePane="bottomRight" state="frozen"/>
      <selection pane="topRight" activeCell="C1" sqref="C1"/>
      <selection pane="bottomLeft" activeCell="A2" sqref="A2"/>
      <selection pane="bottomRight" activeCell="A3" sqref="A3"/>
    </sheetView>
  </sheetViews>
  <sheetFormatPr defaultColWidth="6.83203125" defaultRowHeight="11.7" x14ac:dyDescent="0.45"/>
  <cols>
    <col min="1" max="1" width="6.1640625" style="42" bestFit="1" customWidth="1"/>
    <col min="2" max="2" width="4.83203125" style="42" bestFit="1" customWidth="1"/>
    <col min="3" max="5" width="6.27734375" style="42" customWidth="1"/>
    <col min="6" max="6" width="4.83203125" style="42" customWidth="1"/>
    <col min="7" max="7" width="6.27734375" style="55" customWidth="1"/>
    <col min="8" max="10" width="6.27734375" style="42" customWidth="1"/>
    <col min="11" max="11" width="5.1640625" style="42" customWidth="1"/>
    <col min="12" max="15" width="6.27734375" style="42" customWidth="1"/>
    <col min="16" max="16" width="5.44140625" style="42" customWidth="1"/>
    <col min="17" max="17" width="6.27734375" style="55" customWidth="1"/>
    <col min="18" max="25" width="6.27734375" style="42" customWidth="1"/>
    <col min="26" max="26" width="6.83203125" style="6"/>
    <col min="27" max="27" width="3.44140625" style="6" bestFit="1" customWidth="1"/>
    <col min="28" max="29" width="6.5546875" style="6" customWidth="1"/>
    <col min="30" max="30" width="3.5546875" style="6" customWidth="1"/>
    <col min="31" max="32" width="6.5546875" style="6" customWidth="1"/>
    <col min="33" max="33" width="3.5546875" style="6" customWidth="1"/>
    <col min="34" max="35" width="6.5546875" style="6" customWidth="1"/>
    <col min="36" max="36" width="3.5546875" style="6" customWidth="1"/>
    <col min="37" max="38" width="6.5546875" style="6" customWidth="1"/>
    <col min="39" max="16384" width="6.83203125" style="6"/>
  </cols>
  <sheetData>
    <row r="1" spans="1:41" ht="13.5" customHeight="1" thickBot="1" x14ac:dyDescent="0.55000000000000004">
      <c r="A1" s="46"/>
      <c r="B1" s="83" t="s">
        <v>25</v>
      </c>
      <c r="C1" s="94" t="s">
        <v>26</v>
      </c>
      <c r="D1" s="95"/>
      <c r="E1" s="95"/>
      <c r="F1" s="95"/>
      <c r="G1" s="96"/>
      <c r="H1" s="97" t="s">
        <v>27</v>
      </c>
      <c r="I1" s="98"/>
      <c r="J1" s="98"/>
      <c r="K1" s="98"/>
      <c r="L1" s="98"/>
      <c r="M1" s="98" t="s">
        <v>28</v>
      </c>
      <c r="N1" s="98"/>
      <c r="O1" s="98"/>
      <c r="P1" s="98"/>
      <c r="Q1" s="98"/>
      <c r="R1" s="98" t="s">
        <v>29</v>
      </c>
      <c r="S1" s="98"/>
      <c r="T1" s="98"/>
      <c r="U1" s="99"/>
      <c r="V1" s="97" t="s">
        <v>30</v>
      </c>
      <c r="W1" s="98"/>
      <c r="X1" s="98"/>
      <c r="Y1" s="99"/>
      <c r="AA1" s="100" t="s">
        <v>8</v>
      </c>
      <c r="AB1" s="101"/>
      <c r="AC1" s="101"/>
      <c r="AD1" s="101"/>
      <c r="AE1" s="101"/>
      <c r="AF1" s="101"/>
      <c r="AG1" s="101"/>
      <c r="AH1" s="101"/>
      <c r="AI1" s="101"/>
      <c r="AJ1" s="101"/>
      <c r="AK1" s="101"/>
      <c r="AL1" s="101"/>
      <c r="AM1" s="101"/>
      <c r="AN1" s="101"/>
      <c r="AO1" s="102"/>
    </row>
    <row r="2" spans="1:41" s="5" customFormat="1" ht="24" thickBot="1" x14ac:dyDescent="0.55000000000000004">
      <c r="A2" s="7" t="s">
        <v>58</v>
      </c>
      <c r="B2" s="84" t="s">
        <v>31</v>
      </c>
      <c r="C2" s="85" t="s">
        <v>0</v>
      </c>
      <c r="D2" s="86" t="s">
        <v>1</v>
      </c>
      <c r="E2" s="86" t="s">
        <v>32</v>
      </c>
      <c r="F2" s="86" t="s">
        <v>33</v>
      </c>
      <c r="G2" s="87" t="s">
        <v>34</v>
      </c>
      <c r="H2" s="86" t="s">
        <v>35</v>
      </c>
      <c r="I2" s="86" t="s">
        <v>1</v>
      </c>
      <c r="J2" s="86" t="s">
        <v>32</v>
      </c>
      <c r="K2" s="86" t="s">
        <v>33</v>
      </c>
      <c r="L2" s="87" t="s">
        <v>34</v>
      </c>
      <c r="M2" s="85" t="s">
        <v>36</v>
      </c>
      <c r="N2" s="86" t="s">
        <v>1</v>
      </c>
      <c r="O2" s="86" t="s">
        <v>32</v>
      </c>
      <c r="P2" s="86" t="s">
        <v>33</v>
      </c>
      <c r="Q2" s="87" t="s">
        <v>34</v>
      </c>
      <c r="R2" s="86" t="s">
        <v>0</v>
      </c>
      <c r="S2" s="86" t="s">
        <v>2</v>
      </c>
      <c r="T2" s="86" t="s">
        <v>34</v>
      </c>
      <c r="U2" s="86" t="s">
        <v>37</v>
      </c>
      <c r="V2" s="85" t="s">
        <v>0</v>
      </c>
      <c r="W2" s="86" t="s">
        <v>2</v>
      </c>
      <c r="X2" s="86" t="s">
        <v>34</v>
      </c>
      <c r="Y2" s="87" t="s">
        <v>37</v>
      </c>
      <c r="AA2" s="45" t="s">
        <v>5</v>
      </c>
      <c r="AB2" s="43">
        <f>Calculaciones!$C$8</f>
        <v>0</v>
      </c>
      <c r="AC2" s="43">
        <f>Calculaciones!$C$9</f>
        <v>-13749.4</v>
      </c>
      <c r="AD2" s="45" t="s">
        <v>4</v>
      </c>
      <c r="AE2" s="43">
        <f>Calculaciones!$D$8</f>
        <v>0</v>
      </c>
      <c r="AF2" s="43">
        <f>Calculaciones!$D$9</f>
        <v>-13749.4</v>
      </c>
      <c r="AG2" s="45" t="s">
        <v>6</v>
      </c>
      <c r="AH2" s="43">
        <f>Calculaciones!$E$8</f>
        <v>0</v>
      </c>
      <c r="AI2" s="43">
        <f>Calculaciones!$E$9</f>
        <v>-13749.4</v>
      </c>
      <c r="AJ2" s="45" t="s">
        <v>7</v>
      </c>
      <c r="AK2" s="43">
        <f>Calculaciones!$F$8</f>
        <v>0</v>
      </c>
      <c r="AL2" s="44">
        <f>Calculaciones!$F$9</f>
        <v>-13749.4</v>
      </c>
      <c r="AM2" s="45" t="s">
        <v>10</v>
      </c>
      <c r="AN2" s="43">
        <f>Calculaciones!$G$8</f>
        <v>0</v>
      </c>
      <c r="AO2" s="44">
        <f>Calculaciones!$G$9</f>
        <v>-13749.4</v>
      </c>
    </row>
    <row r="3" spans="1:41" x14ac:dyDescent="0.45">
      <c r="A3" s="60"/>
      <c r="B3" s="47">
        <v>1</v>
      </c>
      <c r="C3" s="48">
        <v>71</v>
      </c>
      <c r="D3" s="47">
        <v>33</v>
      </c>
      <c r="E3" s="47">
        <v>18</v>
      </c>
      <c r="F3" s="47">
        <v>0</v>
      </c>
      <c r="G3" s="49">
        <v>19</v>
      </c>
      <c r="H3" s="47">
        <v>48</v>
      </c>
      <c r="I3" s="47">
        <v>20</v>
      </c>
      <c r="J3" s="47">
        <v>15</v>
      </c>
      <c r="K3" s="47">
        <v>0</v>
      </c>
      <c r="L3" s="47">
        <v>12</v>
      </c>
      <c r="M3" s="48">
        <v>43.371800999999998</v>
      </c>
      <c r="N3" s="47">
        <v>13.628861000000001</v>
      </c>
      <c r="O3" s="47">
        <v>13.689221999999999</v>
      </c>
      <c r="P3" s="47">
        <v>0</v>
      </c>
      <c r="Q3" s="49">
        <v>8.5537189999999992</v>
      </c>
      <c r="R3" s="47">
        <v>10</v>
      </c>
      <c r="S3" s="47">
        <v>2.226356</v>
      </c>
      <c r="T3" s="50">
        <v>1</v>
      </c>
      <c r="U3" s="50">
        <v>0</v>
      </c>
      <c r="V3" s="51">
        <v>4</v>
      </c>
      <c r="W3" s="50">
        <v>1.113178</v>
      </c>
      <c r="X3" s="50">
        <v>1</v>
      </c>
      <c r="Y3" s="52">
        <v>0</v>
      </c>
    </row>
    <row r="4" spans="1:41" x14ac:dyDescent="0.45">
      <c r="A4" s="61"/>
      <c r="B4" s="47">
        <v>2</v>
      </c>
      <c r="C4" s="48">
        <v>968</v>
      </c>
      <c r="D4" s="47">
        <v>211</v>
      </c>
      <c r="E4" s="47">
        <v>362</v>
      </c>
      <c r="F4" s="47">
        <v>44</v>
      </c>
      <c r="G4" s="49">
        <v>342</v>
      </c>
      <c r="H4" s="47">
        <v>748</v>
      </c>
      <c r="I4" s="47">
        <v>143</v>
      </c>
      <c r="J4" s="47">
        <v>306</v>
      </c>
      <c r="K4" s="47">
        <v>30</v>
      </c>
      <c r="L4" s="47">
        <v>262</v>
      </c>
      <c r="M4" s="48">
        <v>750.02240700000004</v>
      </c>
      <c r="N4" s="47">
        <v>115.57731200000001</v>
      </c>
      <c r="O4" s="47">
        <v>379.15939700000001</v>
      </c>
      <c r="P4" s="47">
        <v>34.701490999999997</v>
      </c>
      <c r="Q4" s="49">
        <v>220.58420000000001</v>
      </c>
      <c r="R4" s="47">
        <v>527.00001099999997</v>
      </c>
      <c r="S4" s="47">
        <v>213.073825</v>
      </c>
      <c r="T4" s="50">
        <v>25.923855</v>
      </c>
      <c r="U4" s="50">
        <v>18.111186</v>
      </c>
      <c r="V4" s="51">
        <v>209.876687</v>
      </c>
      <c r="W4" s="50">
        <v>72.342319000000003</v>
      </c>
      <c r="X4" s="50">
        <v>6.0370619999999997</v>
      </c>
      <c r="Y4" s="52">
        <v>7.8126689999999996</v>
      </c>
    </row>
    <row r="5" spans="1:41" x14ac:dyDescent="0.45">
      <c r="A5" s="61"/>
      <c r="B5" s="47">
        <v>3</v>
      </c>
      <c r="C5" s="48">
        <v>828</v>
      </c>
      <c r="D5" s="47">
        <v>315</v>
      </c>
      <c r="E5" s="47">
        <v>323</v>
      </c>
      <c r="F5" s="47">
        <v>30</v>
      </c>
      <c r="G5" s="49">
        <v>157</v>
      </c>
      <c r="H5" s="47">
        <v>636</v>
      </c>
      <c r="I5" s="47">
        <v>215</v>
      </c>
      <c r="J5" s="47">
        <v>275</v>
      </c>
      <c r="K5" s="47">
        <v>21</v>
      </c>
      <c r="L5" s="47">
        <v>122</v>
      </c>
      <c r="M5" s="48">
        <v>642.19039799999996</v>
      </c>
      <c r="N5" s="47">
        <v>173.770083</v>
      </c>
      <c r="O5" s="47">
        <v>340.74781100000001</v>
      </c>
      <c r="P5" s="47">
        <v>24.291043999999999</v>
      </c>
      <c r="Q5" s="49">
        <v>102.714777</v>
      </c>
      <c r="R5" s="47">
        <v>540.00001799999995</v>
      </c>
      <c r="S5" s="47">
        <v>218.32991200000001</v>
      </c>
      <c r="T5" s="50">
        <v>26.563343</v>
      </c>
      <c r="U5" s="50">
        <v>18.557952</v>
      </c>
      <c r="V5" s="51">
        <v>215.05391599999999</v>
      </c>
      <c r="W5" s="50">
        <v>74.126855000000006</v>
      </c>
      <c r="X5" s="50">
        <v>6.1859840000000004</v>
      </c>
      <c r="Y5" s="52">
        <v>8.0053909999999995</v>
      </c>
    </row>
    <row r="6" spans="1:41" x14ac:dyDescent="0.45">
      <c r="A6" s="61"/>
      <c r="B6" s="47">
        <v>4</v>
      </c>
      <c r="C6" s="48">
        <v>793</v>
      </c>
      <c r="D6" s="47">
        <v>253</v>
      </c>
      <c r="E6" s="47">
        <v>326</v>
      </c>
      <c r="F6" s="47">
        <v>70</v>
      </c>
      <c r="G6" s="49">
        <v>135</v>
      </c>
      <c r="H6" s="47">
        <v>573</v>
      </c>
      <c r="I6" s="47">
        <v>171</v>
      </c>
      <c r="J6" s="47">
        <v>256</v>
      </c>
      <c r="K6" s="47">
        <v>48</v>
      </c>
      <c r="L6" s="47">
        <v>93</v>
      </c>
      <c r="M6" s="48">
        <v>585.52317400000004</v>
      </c>
      <c r="N6" s="47">
        <v>308.64283699999999</v>
      </c>
      <c r="O6" s="47">
        <v>141.55105499999999</v>
      </c>
      <c r="P6" s="47">
        <v>39.186767000000003</v>
      </c>
      <c r="Q6" s="49">
        <v>83.142511999999996</v>
      </c>
      <c r="R6" s="47">
        <v>453.00000799999998</v>
      </c>
      <c r="S6" s="47">
        <v>121.336404</v>
      </c>
      <c r="T6" s="50">
        <v>28.419689999999999</v>
      </c>
      <c r="U6" s="50">
        <v>9.2331610000000008</v>
      </c>
      <c r="V6" s="51">
        <v>199.329216</v>
      </c>
      <c r="W6" s="50">
        <v>44.227196999999997</v>
      </c>
      <c r="X6" s="50">
        <v>9.5129540000000006</v>
      </c>
      <c r="Y6" s="52">
        <v>4.1968909999999999</v>
      </c>
    </row>
    <row r="7" spans="1:41" x14ac:dyDescent="0.45">
      <c r="A7" s="61"/>
      <c r="B7" s="47">
        <v>5</v>
      </c>
      <c r="C7" s="48">
        <v>448</v>
      </c>
      <c r="D7" s="47">
        <v>231</v>
      </c>
      <c r="E7" s="47">
        <v>101</v>
      </c>
      <c r="F7" s="47">
        <v>59</v>
      </c>
      <c r="G7" s="49">
        <v>51</v>
      </c>
      <c r="H7" s="47">
        <v>312</v>
      </c>
      <c r="I7" s="47">
        <v>141</v>
      </c>
      <c r="J7" s="47">
        <v>83</v>
      </c>
      <c r="K7" s="47">
        <v>40</v>
      </c>
      <c r="L7" s="47">
        <v>43</v>
      </c>
      <c r="M7" s="48">
        <v>299.27613500000001</v>
      </c>
      <c r="N7" s="47">
        <v>113.960843</v>
      </c>
      <c r="O7" s="47">
        <v>102.84388800000001</v>
      </c>
      <c r="P7" s="47">
        <v>46.268656</v>
      </c>
      <c r="Q7" s="49">
        <v>36.202750000000002</v>
      </c>
      <c r="R7" s="47">
        <v>221.81218100000001</v>
      </c>
      <c r="S7" s="47">
        <v>112.063686</v>
      </c>
      <c r="T7" s="50">
        <v>6.9492390000000004</v>
      </c>
      <c r="U7" s="50">
        <v>6.9492390000000004</v>
      </c>
      <c r="V7" s="51">
        <v>67.802031999999997</v>
      </c>
      <c r="W7" s="50">
        <v>30.524809999999999</v>
      </c>
      <c r="X7" s="50">
        <v>1.6903550000000001</v>
      </c>
      <c r="Y7" s="52">
        <v>2.2538070000000001</v>
      </c>
    </row>
    <row r="8" spans="1:41" x14ac:dyDescent="0.45">
      <c r="A8" s="61"/>
      <c r="B8" s="47">
        <v>6</v>
      </c>
      <c r="C8" s="48">
        <v>827</v>
      </c>
      <c r="D8" s="47">
        <v>641</v>
      </c>
      <c r="E8" s="47">
        <v>132</v>
      </c>
      <c r="F8" s="47">
        <v>8</v>
      </c>
      <c r="G8" s="49">
        <v>36</v>
      </c>
      <c r="H8" s="47">
        <v>590</v>
      </c>
      <c r="I8" s="47">
        <v>442</v>
      </c>
      <c r="J8" s="47">
        <v>110</v>
      </c>
      <c r="K8" s="47">
        <v>4</v>
      </c>
      <c r="L8" s="47">
        <v>26</v>
      </c>
      <c r="M8" s="48">
        <v>576.00773900000002</v>
      </c>
      <c r="N8" s="47">
        <v>478.08163400000001</v>
      </c>
      <c r="O8" s="47">
        <v>89.592763000000005</v>
      </c>
      <c r="P8" s="47">
        <v>8.3333340000000007</v>
      </c>
      <c r="Q8" s="49">
        <v>0</v>
      </c>
      <c r="R8" s="47">
        <v>352.00000499999999</v>
      </c>
      <c r="S8" s="47">
        <v>142.31876</v>
      </c>
      <c r="T8" s="50">
        <v>17.315363999999999</v>
      </c>
      <c r="U8" s="50">
        <v>12.097035</v>
      </c>
      <c r="V8" s="51">
        <v>140.183291</v>
      </c>
      <c r="W8" s="50">
        <v>48.319727</v>
      </c>
      <c r="X8" s="50">
        <v>4.0323450000000003</v>
      </c>
      <c r="Y8" s="52">
        <v>5.2183289999999998</v>
      </c>
    </row>
    <row r="9" spans="1:41" x14ac:dyDescent="0.45">
      <c r="A9" s="61"/>
      <c r="B9" s="47">
        <v>7</v>
      </c>
      <c r="C9" s="48">
        <v>1255</v>
      </c>
      <c r="D9" s="47">
        <v>866</v>
      </c>
      <c r="E9" s="47">
        <v>284</v>
      </c>
      <c r="F9" s="47">
        <v>39</v>
      </c>
      <c r="G9" s="49">
        <v>53</v>
      </c>
      <c r="H9" s="47">
        <v>902</v>
      </c>
      <c r="I9" s="47">
        <v>592</v>
      </c>
      <c r="J9" s="47">
        <v>234</v>
      </c>
      <c r="K9" s="47">
        <v>27</v>
      </c>
      <c r="L9" s="47">
        <v>43</v>
      </c>
      <c r="M9" s="48">
        <v>845.00003000000004</v>
      </c>
      <c r="N9" s="47">
        <v>450.00000999999997</v>
      </c>
      <c r="O9" s="47">
        <v>260.00000399999999</v>
      </c>
      <c r="P9" s="47">
        <v>40</v>
      </c>
      <c r="Q9" s="49">
        <v>80.000003000000007</v>
      </c>
      <c r="R9" s="47">
        <v>574</v>
      </c>
      <c r="S9" s="47">
        <v>321.27262999999999</v>
      </c>
      <c r="T9" s="50">
        <v>10.197438999999999</v>
      </c>
      <c r="U9" s="50">
        <v>11.233828000000001</v>
      </c>
      <c r="V9" s="51">
        <v>194.88611800000001</v>
      </c>
      <c r="W9" s="50">
        <v>87.958314999999999</v>
      </c>
      <c r="X9" s="50">
        <v>3.7446090000000001</v>
      </c>
      <c r="Y9" s="52">
        <v>0.96361200000000002</v>
      </c>
    </row>
    <row r="10" spans="1:41" x14ac:dyDescent="0.45">
      <c r="A10" s="61"/>
      <c r="B10" s="47">
        <v>8</v>
      </c>
      <c r="C10" s="48">
        <v>1105</v>
      </c>
      <c r="D10" s="47">
        <v>358</v>
      </c>
      <c r="E10" s="47">
        <v>466</v>
      </c>
      <c r="F10" s="47">
        <v>88</v>
      </c>
      <c r="G10" s="49">
        <v>165</v>
      </c>
      <c r="H10" s="47">
        <v>832</v>
      </c>
      <c r="I10" s="47">
        <v>246</v>
      </c>
      <c r="J10" s="47">
        <v>386</v>
      </c>
      <c r="K10" s="47">
        <v>59</v>
      </c>
      <c r="L10" s="47">
        <v>124</v>
      </c>
      <c r="M10" s="48">
        <v>853.11195899999996</v>
      </c>
      <c r="N10" s="47">
        <v>456.77185500000002</v>
      </c>
      <c r="O10" s="47">
        <v>192.68412799999999</v>
      </c>
      <c r="P10" s="47">
        <v>39.711539999999999</v>
      </c>
      <c r="Q10" s="49">
        <v>111.944445</v>
      </c>
      <c r="R10" s="47">
        <v>631.99999800000001</v>
      </c>
      <c r="S10" s="47">
        <v>173.09918099999999</v>
      </c>
      <c r="T10" s="50">
        <v>29.075130000000001</v>
      </c>
      <c r="U10" s="50">
        <v>14.402850000000001</v>
      </c>
      <c r="V10" s="51">
        <v>258.125651</v>
      </c>
      <c r="W10" s="50">
        <v>52.258805000000002</v>
      </c>
      <c r="X10" s="50">
        <v>10.536269000000001</v>
      </c>
      <c r="Y10" s="52">
        <v>3.0012949999999998</v>
      </c>
    </row>
    <row r="11" spans="1:41" x14ac:dyDescent="0.45">
      <c r="A11" s="61"/>
      <c r="B11" s="47">
        <v>9</v>
      </c>
      <c r="C11" s="48">
        <v>1300</v>
      </c>
      <c r="D11" s="47">
        <v>670</v>
      </c>
      <c r="E11" s="47">
        <v>287</v>
      </c>
      <c r="F11" s="47">
        <v>90</v>
      </c>
      <c r="G11" s="49">
        <v>216</v>
      </c>
      <c r="H11" s="47">
        <v>877</v>
      </c>
      <c r="I11" s="47">
        <v>395</v>
      </c>
      <c r="J11" s="47">
        <v>231</v>
      </c>
      <c r="K11" s="47">
        <v>63</v>
      </c>
      <c r="L11" s="47">
        <v>163</v>
      </c>
      <c r="M11" s="48">
        <v>856.91755899999998</v>
      </c>
      <c r="N11" s="47">
        <v>368.19055400000002</v>
      </c>
      <c r="O11" s="47">
        <v>257.779742</v>
      </c>
      <c r="P11" s="47">
        <v>121.05722</v>
      </c>
      <c r="Q11" s="49">
        <v>103.556701</v>
      </c>
      <c r="R11" s="47">
        <v>513.56516199999999</v>
      </c>
      <c r="S11" s="47">
        <v>259.46277099999998</v>
      </c>
      <c r="T11" s="50">
        <v>16.089679</v>
      </c>
      <c r="U11" s="50">
        <v>16.089679</v>
      </c>
      <c r="V11" s="51">
        <v>156.983082</v>
      </c>
      <c r="W11" s="50">
        <v>70.674561999999995</v>
      </c>
      <c r="X11" s="50">
        <v>3.9137059999999999</v>
      </c>
      <c r="Y11" s="52">
        <v>5.2182740000000001</v>
      </c>
    </row>
    <row r="12" spans="1:41" x14ac:dyDescent="0.45">
      <c r="A12" s="61"/>
      <c r="B12" s="47">
        <v>10</v>
      </c>
      <c r="C12" s="48">
        <v>288</v>
      </c>
      <c r="D12" s="47">
        <v>207</v>
      </c>
      <c r="E12" s="47">
        <v>51</v>
      </c>
      <c r="F12" s="47">
        <v>1</v>
      </c>
      <c r="G12" s="49">
        <v>11</v>
      </c>
      <c r="H12" s="47">
        <v>194</v>
      </c>
      <c r="I12" s="47">
        <v>135</v>
      </c>
      <c r="J12" s="47">
        <v>42</v>
      </c>
      <c r="K12" s="47">
        <v>1</v>
      </c>
      <c r="L12" s="47">
        <v>8</v>
      </c>
      <c r="M12" s="48">
        <v>242.67631499999999</v>
      </c>
      <c r="N12" s="47">
        <v>149.673914</v>
      </c>
      <c r="O12" s="47">
        <v>27.919073999999998</v>
      </c>
      <c r="P12" s="47">
        <v>2.0833339999999998</v>
      </c>
      <c r="Q12" s="49">
        <v>0</v>
      </c>
      <c r="R12" s="47">
        <v>138</v>
      </c>
      <c r="S12" s="47">
        <v>58.07029</v>
      </c>
      <c r="T12" s="50">
        <v>2.9597859999999998</v>
      </c>
      <c r="U12" s="50">
        <v>3.3297590000000001</v>
      </c>
      <c r="V12" s="51">
        <v>44.766756999999998</v>
      </c>
      <c r="W12" s="50">
        <v>15.238303</v>
      </c>
      <c r="X12" s="50">
        <v>0</v>
      </c>
      <c r="Y12" s="52">
        <v>0.73994599999999999</v>
      </c>
    </row>
    <row r="13" spans="1:41" x14ac:dyDescent="0.45">
      <c r="A13" s="61"/>
      <c r="B13" s="47">
        <v>11</v>
      </c>
      <c r="C13" s="48">
        <v>733</v>
      </c>
      <c r="D13" s="47">
        <v>347</v>
      </c>
      <c r="E13" s="47">
        <v>225</v>
      </c>
      <c r="F13" s="47">
        <v>56</v>
      </c>
      <c r="G13" s="49">
        <v>97</v>
      </c>
      <c r="H13" s="47">
        <v>515</v>
      </c>
      <c r="I13" s="47">
        <v>210</v>
      </c>
      <c r="J13" s="47">
        <v>194</v>
      </c>
      <c r="K13" s="47">
        <v>35</v>
      </c>
      <c r="L13" s="47">
        <v>71</v>
      </c>
      <c r="M13" s="48">
        <v>521.49734000000001</v>
      </c>
      <c r="N13" s="47">
        <v>43.298966999999998</v>
      </c>
      <c r="O13" s="47">
        <v>205.11013299999999</v>
      </c>
      <c r="P13" s="47">
        <v>159.558829</v>
      </c>
      <c r="Q13" s="49">
        <v>83.529414000000003</v>
      </c>
      <c r="R13" s="47">
        <v>382</v>
      </c>
      <c r="S13" s="47">
        <v>133.58135899999999</v>
      </c>
      <c r="T13" s="50">
        <v>19</v>
      </c>
      <c r="U13" s="50">
        <v>14</v>
      </c>
      <c r="V13" s="51">
        <v>131.00000199999999</v>
      </c>
      <c r="W13" s="50">
        <v>40.074407999999998</v>
      </c>
      <c r="X13" s="50">
        <v>9</v>
      </c>
      <c r="Y13" s="52">
        <v>3</v>
      </c>
    </row>
    <row r="14" spans="1:41" x14ac:dyDescent="0.45">
      <c r="A14" s="61"/>
      <c r="B14" s="47">
        <v>12</v>
      </c>
      <c r="C14" s="48">
        <v>893</v>
      </c>
      <c r="D14" s="47">
        <v>261</v>
      </c>
      <c r="E14" s="47">
        <v>356</v>
      </c>
      <c r="F14" s="47">
        <v>52</v>
      </c>
      <c r="G14" s="49">
        <v>201</v>
      </c>
      <c r="H14" s="47">
        <v>631</v>
      </c>
      <c r="I14" s="47">
        <v>178</v>
      </c>
      <c r="J14" s="47">
        <v>260</v>
      </c>
      <c r="K14" s="47">
        <v>33</v>
      </c>
      <c r="L14" s="47">
        <v>150</v>
      </c>
      <c r="M14" s="48">
        <v>653.50266699999997</v>
      </c>
      <c r="N14" s="47">
        <v>36.701030000000003</v>
      </c>
      <c r="O14" s="47">
        <v>274.88986199999999</v>
      </c>
      <c r="P14" s="47">
        <v>150.441181</v>
      </c>
      <c r="Q14" s="49">
        <v>176.47059100000001</v>
      </c>
      <c r="R14" s="47">
        <v>504.00001400000002</v>
      </c>
      <c r="S14" s="47">
        <v>126.50845200000001</v>
      </c>
      <c r="T14" s="50">
        <v>24.086948</v>
      </c>
      <c r="U14" s="50">
        <v>8.7066859999999995</v>
      </c>
      <c r="V14" s="51">
        <v>219.070708</v>
      </c>
      <c r="W14" s="50">
        <v>44.305737999999998</v>
      </c>
      <c r="X14" s="50">
        <v>8.1550010000000004</v>
      </c>
      <c r="Y14" s="52">
        <v>3.8884720000000002</v>
      </c>
    </row>
    <row r="15" spans="1:41" x14ac:dyDescent="0.45">
      <c r="A15" s="61"/>
      <c r="B15" s="47">
        <v>13</v>
      </c>
      <c r="C15" s="48">
        <v>1067</v>
      </c>
      <c r="D15" s="47">
        <v>264</v>
      </c>
      <c r="E15" s="47">
        <v>557</v>
      </c>
      <c r="F15" s="47">
        <v>46</v>
      </c>
      <c r="G15" s="49">
        <v>189</v>
      </c>
      <c r="H15" s="47">
        <v>750</v>
      </c>
      <c r="I15" s="47">
        <v>163</v>
      </c>
      <c r="J15" s="47">
        <v>417</v>
      </c>
      <c r="K15" s="47">
        <v>31</v>
      </c>
      <c r="L15" s="47">
        <v>131</v>
      </c>
      <c r="M15" s="48">
        <v>559.33727599999997</v>
      </c>
      <c r="N15" s="47">
        <v>205.80807799999999</v>
      </c>
      <c r="O15" s="47">
        <v>247.67059800000001</v>
      </c>
      <c r="P15" s="47">
        <v>0</v>
      </c>
      <c r="Q15" s="49">
        <v>105.858587</v>
      </c>
      <c r="R15" s="47">
        <v>584.00000499999999</v>
      </c>
      <c r="S15" s="47">
        <v>162.523989</v>
      </c>
      <c r="T15" s="50">
        <v>37.067357999999999</v>
      </c>
      <c r="U15" s="50">
        <v>12.481865000000001</v>
      </c>
      <c r="V15" s="51">
        <v>258.33680099999998</v>
      </c>
      <c r="W15" s="50">
        <v>59.788620000000002</v>
      </c>
      <c r="X15" s="50">
        <v>12.860104</v>
      </c>
      <c r="Y15" s="52">
        <v>5.6735749999999996</v>
      </c>
    </row>
    <row r="16" spans="1:41" x14ac:dyDescent="0.45">
      <c r="A16" s="61"/>
      <c r="B16" s="47">
        <v>14</v>
      </c>
      <c r="C16" s="48">
        <v>887</v>
      </c>
      <c r="D16" s="47">
        <v>593</v>
      </c>
      <c r="E16" s="47">
        <v>179</v>
      </c>
      <c r="F16" s="47">
        <v>55</v>
      </c>
      <c r="G16" s="49">
        <v>37</v>
      </c>
      <c r="H16" s="47">
        <v>615</v>
      </c>
      <c r="I16" s="47">
        <v>395</v>
      </c>
      <c r="J16" s="47">
        <v>132</v>
      </c>
      <c r="K16" s="47">
        <v>36</v>
      </c>
      <c r="L16" s="47">
        <v>32</v>
      </c>
      <c r="M16" s="48">
        <v>579.585825</v>
      </c>
      <c r="N16" s="47">
        <v>350.41957500000001</v>
      </c>
      <c r="O16" s="47">
        <v>144.876408</v>
      </c>
      <c r="P16" s="47">
        <v>45.348256999999997</v>
      </c>
      <c r="Q16" s="49">
        <v>26.941579999999998</v>
      </c>
      <c r="R16" s="47">
        <v>445.62267900000001</v>
      </c>
      <c r="S16" s="47">
        <v>225.13696100000001</v>
      </c>
      <c r="T16" s="50">
        <v>13.961083</v>
      </c>
      <c r="U16" s="50">
        <v>13.961083</v>
      </c>
      <c r="V16" s="51">
        <v>136.21489199999999</v>
      </c>
      <c r="W16" s="50">
        <v>61.324620000000003</v>
      </c>
      <c r="X16" s="50">
        <v>3.3959389999999998</v>
      </c>
      <c r="Y16" s="52">
        <v>4.5279189999999998</v>
      </c>
    </row>
    <row r="17" spans="1:25" x14ac:dyDescent="0.45">
      <c r="A17" s="61"/>
      <c r="B17" s="47">
        <v>15</v>
      </c>
      <c r="C17" s="48">
        <v>648</v>
      </c>
      <c r="D17" s="47">
        <v>287</v>
      </c>
      <c r="E17" s="47">
        <v>187</v>
      </c>
      <c r="F17" s="47">
        <v>91</v>
      </c>
      <c r="G17" s="49">
        <v>59</v>
      </c>
      <c r="H17" s="47">
        <v>429</v>
      </c>
      <c r="I17" s="47">
        <v>162</v>
      </c>
      <c r="J17" s="47">
        <v>157</v>
      </c>
      <c r="K17" s="47">
        <v>53</v>
      </c>
      <c r="L17" s="47">
        <v>42</v>
      </c>
      <c r="M17" s="48">
        <v>366.46864199999999</v>
      </c>
      <c r="N17" s="47">
        <v>171.030509</v>
      </c>
      <c r="O17" s="47">
        <v>108.276577</v>
      </c>
      <c r="P17" s="47">
        <v>60.161562000000004</v>
      </c>
      <c r="Q17" s="49">
        <v>0</v>
      </c>
      <c r="R17" s="47">
        <v>235</v>
      </c>
      <c r="S17" s="47">
        <v>98.887812999999994</v>
      </c>
      <c r="T17" s="50">
        <v>5.0402149999999999</v>
      </c>
      <c r="U17" s="50">
        <v>5.6702409999999999</v>
      </c>
      <c r="V17" s="51">
        <v>76.233243999999999</v>
      </c>
      <c r="W17" s="50">
        <v>25.949283000000001</v>
      </c>
      <c r="X17" s="50">
        <v>0</v>
      </c>
      <c r="Y17" s="52">
        <v>1.260054</v>
      </c>
    </row>
    <row r="18" spans="1:25" x14ac:dyDescent="0.45">
      <c r="A18" s="61"/>
      <c r="B18" s="47">
        <v>16</v>
      </c>
      <c r="C18" s="48">
        <v>707</v>
      </c>
      <c r="D18" s="47">
        <v>313</v>
      </c>
      <c r="E18" s="47">
        <v>297</v>
      </c>
      <c r="F18" s="47">
        <v>40</v>
      </c>
      <c r="G18" s="49">
        <v>40</v>
      </c>
      <c r="H18" s="47">
        <v>534</v>
      </c>
      <c r="I18" s="47">
        <v>205</v>
      </c>
      <c r="J18" s="47">
        <v>245</v>
      </c>
      <c r="K18" s="47">
        <v>31</v>
      </c>
      <c r="L18" s="47">
        <v>38</v>
      </c>
      <c r="M18" s="48">
        <v>464.870859</v>
      </c>
      <c r="N18" s="47">
        <v>151.996195</v>
      </c>
      <c r="O18" s="47">
        <v>268.21895699999999</v>
      </c>
      <c r="P18" s="47">
        <v>3.3513510000000002</v>
      </c>
      <c r="Q18" s="49">
        <v>41.304349000000002</v>
      </c>
      <c r="R18" s="47">
        <v>369.99999800000001</v>
      </c>
      <c r="S18" s="47">
        <v>126.83161200000001</v>
      </c>
      <c r="T18" s="50">
        <v>7.0476190000000001</v>
      </c>
      <c r="U18" s="50">
        <v>4.1111110000000002</v>
      </c>
      <c r="V18" s="51">
        <v>132.14285899999999</v>
      </c>
      <c r="W18" s="50">
        <v>33.996102</v>
      </c>
      <c r="X18" s="50">
        <v>1.7619050000000001</v>
      </c>
      <c r="Y18" s="52">
        <v>1.1746030000000001</v>
      </c>
    </row>
    <row r="19" spans="1:25" x14ac:dyDescent="0.45">
      <c r="A19" s="61"/>
      <c r="B19" s="47">
        <v>17</v>
      </c>
      <c r="C19" s="48">
        <v>472</v>
      </c>
      <c r="D19" s="47">
        <v>77</v>
      </c>
      <c r="E19" s="47">
        <v>375</v>
      </c>
      <c r="F19" s="47">
        <v>6</v>
      </c>
      <c r="G19" s="49">
        <v>8</v>
      </c>
      <c r="H19" s="47">
        <v>445</v>
      </c>
      <c r="I19" s="47">
        <v>58</v>
      </c>
      <c r="J19" s="47">
        <v>367</v>
      </c>
      <c r="K19" s="47">
        <v>6</v>
      </c>
      <c r="L19" s="47">
        <v>8</v>
      </c>
      <c r="M19" s="48">
        <v>454.129165</v>
      </c>
      <c r="N19" s="47">
        <v>43.003802</v>
      </c>
      <c r="O19" s="47">
        <v>401.78105699999998</v>
      </c>
      <c r="P19" s="47">
        <v>0.64864900000000003</v>
      </c>
      <c r="Q19" s="49">
        <v>8.6956520000000008</v>
      </c>
      <c r="R19" s="47">
        <v>386.99999400000002</v>
      </c>
      <c r="S19" s="47">
        <v>78.458125999999993</v>
      </c>
      <c r="T19" s="50">
        <v>7.7593990000000002</v>
      </c>
      <c r="U19" s="50">
        <v>3.879699</v>
      </c>
      <c r="V19" s="51">
        <v>162.94736800000001</v>
      </c>
      <c r="W19" s="50">
        <v>24.113277</v>
      </c>
      <c r="X19" s="50">
        <v>2.2631579999999998</v>
      </c>
      <c r="Y19" s="52">
        <v>1.616541</v>
      </c>
    </row>
    <row r="20" spans="1:25" x14ac:dyDescent="0.45">
      <c r="A20" s="61"/>
      <c r="B20" s="47">
        <v>18</v>
      </c>
      <c r="C20" s="48">
        <v>471</v>
      </c>
      <c r="D20" s="47">
        <v>160</v>
      </c>
      <c r="E20" s="47">
        <v>268</v>
      </c>
      <c r="F20" s="47">
        <v>8</v>
      </c>
      <c r="G20" s="49">
        <v>30</v>
      </c>
      <c r="H20" s="47">
        <v>347</v>
      </c>
      <c r="I20" s="47">
        <v>102</v>
      </c>
      <c r="J20" s="47">
        <v>212</v>
      </c>
      <c r="K20" s="47">
        <v>4</v>
      </c>
      <c r="L20" s="47">
        <v>24</v>
      </c>
      <c r="M20" s="48">
        <v>274.09589</v>
      </c>
      <c r="N20" s="47">
        <v>128.78787800000001</v>
      </c>
      <c r="O20" s="47">
        <v>125.914072</v>
      </c>
      <c r="P20" s="47">
        <v>0</v>
      </c>
      <c r="Q20" s="49">
        <v>19.393940000000001</v>
      </c>
      <c r="R20" s="47">
        <v>290</v>
      </c>
      <c r="S20" s="47">
        <v>58.792910999999997</v>
      </c>
      <c r="T20" s="50">
        <v>5.8145360000000004</v>
      </c>
      <c r="U20" s="50">
        <v>2.9072680000000002</v>
      </c>
      <c r="V20" s="51">
        <v>122.105265</v>
      </c>
      <c r="W20" s="50">
        <v>18.069381</v>
      </c>
      <c r="X20" s="50">
        <v>1.6959059999999999</v>
      </c>
      <c r="Y20" s="52">
        <v>1.211362</v>
      </c>
    </row>
    <row r="21" spans="1:25" x14ac:dyDescent="0.45">
      <c r="A21" s="61"/>
      <c r="B21" s="47">
        <v>19</v>
      </c>
      <c r="C21" s="48">
        <v>432</v>
      </c>
      <c r="D21" s="47">
        <v>272</v>
      </c>
      <c r="E21" s="47">
        <v>35</v>
      </c>
      <c r="F21" s="47">
        <v>88</v>
      </c>
      <c r="G21" s="49">
        <v>29</v>
      </c>
      <c r="H21" s="47">
        <v>270</v>
      </c>
      <c r="I21" s="47">
        <v>166</v>
      </c>
      <c r="J21" s="47">
        <v>23</v>
      </c>
      <c r="K21" s="47">
        <v>57</v>
      </c>
      <c r="L21" s="47">
        <v>21</v>
      </c>
      <c r="M21" s="48">
        <v>174.10249400000001</v>
      </c>
      <c r="N21" s="47">
        <v>111.239265</v>
      </c>
      <c r="O21" s="47">
        <v>14.773541</v>
      </c>
      <c r="P21" s="47">
        <v>32.851593999999999</v>
      </c>
      <c r="Q21" s="49">
        <v>15.238095</v>
      </c>
      <c r="R21" s="47">
        <v>142</v>
      </c>
      <c r="S21" s="47">
        <v>79.035638000000006</v>
      </c>
      <c r="T21" s="50">
        <v>3</v>
      </c>
      <c r="U21" s="50">
        <v>2</v>
      </c>
      <c r="V21" s="51">
        <v>40</v>
      </c>
      <c r="W21" s="50">
        <v>21.150382</v>
      </c>
      <c r="X21" s="50">
        <v>0</v>
      </c>
      <c r="Y21" s="52">
        <v>2</v>
      </c>
    </row>
    <row r="22" spans="1:25" x14ac:dyDescent="0.45">
      <c r="A22" s="61"/>
      <c r="B22" s="47">
        <v>20</v>
      </c>
      <c r="C22" s="48">
        <v>1020</v>
      </c>
      <c r="D22" s="47">
        <v>860</v>
      </c>
      <c r="E22" s="47">
        <v>105</v>
      </c>
      <c r="F22" s="47">
        <v>24</v>
      </c>
      <c r="G22" s="49">
        <v>25</v>
      </c>
      <c r="H22" s="47">
        <v>720</v>
      </c>
      <c r="I22" s="47">
        <v>589</v>
      </c>
      <c r="J22" s="47">
        <v>83</v>
      </c>
      <c r="K22" s="47">
        <v>22</v>
      </c>
      <c r="L22" s="47">
        <v>20</v>
      </c>
      <c r="M22" s="48">
        <v>291.72228699999999</v>
      </c>
      <c r="N22" s="47">
        <v>230.56939700000001</v>
      </c>
      <c r="O22" s="47">
        <v>54.926470999999999</v>
      </c>
      <c r="P22" s="47">
        <v>6.2264150000000003</v>
      </c>
      <c r="Q22" s="49">
        <v>0</v>
      </c>
      <c r="R22" s="47">
        <v>411.00000299999999</v>
      </c>
      <c r="S22" s="47">
        <v>303.56007199999999</v>
      </c>
      <c r="T22" s="50">
        <v>2.4435199999999999</v>
      </c>
      <c r="U22" s="50">
        <v>7.330559</v>
      </c>
      <c r="V22" s="51">
        <v>100.18430499999999</v>
      </c>
      <c r="W22" s="50">
        <v>75.618010999999996</v>
      </c>
      <c r="X22" s="50">
        <v>0.48870400000000003</v>
      </c>
      <c r="Y22" s="52">
        <v>0.48870400000000003</v>
      </c>
    </row>
    <row r="23" spans="1:25" x14ac:dyDescent="0.45">
      <c r="A23" s="61"/>
      <c r="B23" s="47">
        <v>21</v>
      </c>
      <c r="C23" s="48">
        <v>1471</v>
      </c>
      <c r="D23" s="47">
        <v>907</v>
      </c>
      <c r="E23" s="47">
        <v>190</v>
      </c>
      <c r="F23" s="47">
        <v>261</v>
      </c>
      <c r="G23" s="49">
        <v>71</v>
      </c>
      <c r="H23" s="47">
        <v>959</v>
      </c>
      <c r="I23" s="47">
        <v>588</v>
      </c>
      <c r="J23" s="47">
        <v>141</v>
      </c>
      <c r="K23" s="47">
        <v>164</v>
      </c>
      <c r="L23" s="47">
        <v>44</v>
      </c>
      <c r="M23" s="48">
        <v>680.85503800000004</v>
      </c>
      <c r="N23" s="47">
        <v>444.29558600000001</v>
      </c>
      <c r="O23" s="47">
        <v>108.80435</v>
      </c>
      <c r="P23" s="47">
        <v>127.75510199999999</v>
      </c>
      <c r="Q23" s="49">
        <v>0</v>
      </c>
      <c r="R23" s="47">
        <v>492.54223400000001</v>
      </c>
      <c r="S23" s="47">
        <v>242.04127299999999</v>
      </c>
      <c r="T23" s="50">
        <v>4.5775300000000003</v>
      </c>
      <c r="U23" s="50">
        <v>5.9507890000000003</v>
      </c>
      <c r="V23" s="51">
        <v>125.882076</v>
      </c>
      <c r="W23" s="50">
        <v>60.637706999999999</v>
      </c>
      <c r="X23" s="50">
        <v>0.91550600000000004</v>
      </c>
      <c r="Y23" s="52">
        <v>1.8310120000000001</v>
      </c>
    </row>
    <row r="24" spans="1:25" x14ac:dyDescent="0.45">
      <c r="A24" s="61"/>
      <c r="B24" s="47">
        <v>22</v>
      </c>
      <c r="C24" s="48">
        <v>476</v>
      </c>
      <c r="D24" s="47">
        <v>206</v>
      </c>
      <c r="E24" s="47">
        <v>214</v>
      </c>
      <c r="F24" s="47">
        <v>29</v>
      </c>
      <c r="G24" s="49">
        <v>12</v>
      </c>
      <c r="H24" s="47">
        <v>356</v>
      </c>
      <c r="I24" s="47">
        <v>141</v>
      </c>
      <c r="J24" s="47">
        <v>180</v>
      </c>
      <c r="K24" s="47">
        <v>15</v>
      </c>
      <c r="L24" s="47">
        <v>9</v>
      </c>
      <c r="M24" s="48">
        <v>375.851294</v>
      </c>
      <c r="N24" s="47">
        <v>100.11834399999999</v>
      </c>
      <c r="O24" s="47">
        <v>237.91722999999999</v>
      </c>
      <c r="P24" s="47">
        <v>21.160716000000001</v>
      </c>
      <c r="Q24" s="49">
        <v>8.7804880000000001</v>
      </c>
      <c r="R24" s="47">
        <v>259.99999700000001</v>
      </c>
      <c r="S24" s="47">
        <v>89.124914000000004</v>
      </c>
      <c r="T24" s="50">
        <v>4.9523809999999999</v>
      </c>
      <c r="U24" s="50">
        <v>2.8888889999999998</v>
      </c>
      <c r="V24" s="51">
        <v>92.857140999999999</v>
      </c>
      <c r="W24" s="50">
        <v>23.889151999999999</v>
      </c>
      <c r="X24" s="50">
        <v>1.2380949999999999</v>
      </c>
      <c r="Y24" s="52">
        <v>0.82539700000000005</v>
      </c>
    </row>
    <row r="25" spans="1:25" x14ac:dyDescent="0.45">
      <c r="A25" s="61"/>
      <c r="B25" s="47">
        <v>23</v>
      </c>
      <c r="C25" s="48">
        <v>1191</v>
      </c>
      <c r="D25" s="47">
        <v>357</v>
      </c>
      <c r="E25" s="47">
        <v>641</v>
      </c>
      <c r="F25" s="47">
        <v>108</v>
      </c>
      <c r="G25" s="49">
        <v>60</v>
      </c>
      <c r="H25" s="47">
        <v>928</v>
      </c>
      <c r="I25" s="47">
        <v>230</v>
      </c>
      <c r="J25" s="47">
        <v>558</v>
      </c>
      <c r="K25" s="47">
        <v>81</v>
      </c>
      <c r="L25" s="47">
        <v>43</v>
      </c>
      <c r="M25" s="48">
        <v>656.56684800000005</v>
      </c>
      <c r="N25" s="47">
        <v>290.404042</v>
      </c>
      <c r="O25" s="47">
        <v>331.415325</v>
      </c>
      <c r="P25" s="47">
        <v>0</v>
      </c>
      <c r="Q25" s="49">
        <v>34.747475999999999</v>
      </c>
      <c r="R25" s="47">
        <v>337.99999800000001</v>
      </c>
      <c r="S25" s="47">
        <v>68.524150000000006</v>
      </c>
      <c r="T25" s="50">
        <v>6.776942</v>
      </c>
      <c r="U25" s="50">
        <v>3.388471</v>
      </c>
      <c r="V25" s="51">
        <v>142.31579099999999</v>
      </c>
      <c r="W25" s="50">
        <v>21.060175000000001</v>
      </c>
      <c r="X25" s="50">
        <v>1.9766079999999999</v>
      </c>
      <c r="Y25" s="52">
        <v>1.4118630000000001</v>
      </c>
    </row>
    <row r="26" spans="1:25" x14ac:dyDescent="0.45">
      <c r="A26" s="61"/>
      <c r="B26" s="47">
        <v>24</v>
      </c>
      <c r="C26" s="48">
        <v>1110</v>
      </c>
      <c r="D26" s="47">
        <v>274</v>
      </c>
      <c r="E26" s="47">
        <v>624</v>
      </c>
      <c r="F26" s="47">
        <v>108</v>
      </c>
      <c r="G26" s="49">
        <v>72</v>
      </c>
      <c r="H26" s="47">
        <v>882</v>
      </c>
      <c r="I26" s="47">
        <v>179</v>
      </c>
      <c r="J26" s="47">
        <v>518</v>
      </c>
      <c r="K26" s="47">
        <v>98</v>
      </c>
      <c r="L26" s="47">
        <v>61</v>
      </c>
      <c r="M26" s="48">
        <v>779.24533299999996</v>
      </c>
      <c r="N26" s="47">
        <v>168.39910399999999</v>
      </c>
      <c r="O26" s="47">
        <v>555.22079299999996</v>
      </c>
      <c r="P26" s="47">
        <v>21.500001000000001</v>
      </c>
      <c r="Q26" s="49">
        <v>28.417111999999999</v>
      </c>
      <c r="R26" s="47">
        <v>581.00000199999999</v>
      </c>
      <c r="S26" s="47">
        <v>139.411058</v>
      </c>
      <c r="T26" s="50">
        <v>6.4041639999999997</v>
      </c>
      <c r="U26" s="50">
        <v>4.9810169999999996</v>
      </c>
      <c r="V26" s="51">
        <v>257.58971500000001</v>
      </c>
      <c r="W26" s="50">
        <v>52.279147000000002</v>
      </c>
      <c r="X26" s="50">
        <v>1.7789349999999999</v>
      </c>
      <c r="Y26" s="52">
        <v>2.1347209999999999</v>
      </c>
    </row>
    <row r="27" spans="1:25" x14ac:dyDescent="0.45">
      <c r="A27" s="61"/>
      <c r="B27" s="47">
        <v>25</v>
      </c>
      <c r="C27" s="48">
        <v>760</v>
      </c>
      <c r="D27" s="47">
        <v>178</v>
      </c>
      <c r="E27" s="47">
        <v>474</v>
      </c>
      <c r="F27" s="47">
        <v>29</v>
      </c>
      <c r="G27" s="49">
        <v>77</v>
      </c>
      <c r="H27" s="47">
        <v>585</v>
      </c>
      <c r="I27" s="47">
        <v>129</v>
      </c>
      <c r="J27" s="47">
        <v>377</v>
      </c>
      <c r="K27" s="47">
        <v>23</v>
      </c>
      <c r="L27" s="47">
        <v>54</v>
      </c>
      <c r="M27" s="48">
        <v>615.24410999999998</v>
      </c>
      <c r="N27" s="47">
        <v>134.19463099999999</v>
      </c>
      <c r="O27" s="47">
        <v>450.06632300000001</v>
      </c>
      <c r="P27" s="47">
        <v>2.2999999999999998</v>
      </c>
      <c r="Q27" s="49">
        <v>27.433154999999999</v>
      </c>
      <c r="R27" s="47">
        <v>486.00001099999997</v>
      </c>
      <c r="S27" s="47">
        <v>116.615792</v>
      </c>
      <c r="T27" s="50">
        <v>5.3570120000000001</v>
      </c>
      <c r="U27" s="50">
        <v>4.1665650000000003</v>
      </c>
      <c r="V27" s="51">
        <v>215.47091499999999</v>
      </c>
      <c r="W27" s="50">
        <v>43.730922</v>
      </c>
      <c r="X27" s="50">
        <v>1.488059</v>
      </c>
      <c r="Y27" s="52">
        <v>1.785671</v>
      </c>
    </row>
    <row r="28" spans="1:25" x14ac:dyDescent="0.45">
      <c r="A28" s="61"/>
      <c r="B28" s="47">
        <v>26</v>
      </c>
      <c r="C28" s="48">
        <v>1175</v>
      </c>
      <c r="D28" s="47">
        <v>897</v>
      </c>
      <c r="E28" s="47">
        <v>189</v>
      </c>
      <c r="F28" s="47">
        <v>64</v>
      </c>
      <c r="G28" s="49">
        <v>11</v>
      </c>
      <c r="H28" s="47">
        <v>802</v>
      </c>
      <c r="I28" s="47">
        <v>598</v>
      </c>
      <c r="J28" s="47">
        <v>145</v>
      </c>
      <c r="K28" s="47">
        <v>39</v>
      </c>
      <c r="L28" s="47">
        <v>10</v>
      </c>
      <c r="M28" s="48">
        <v>506.734827</v>
      </c>
      <c r="N28" s="47">
        <v>369.305474</v>
      </c>
      <c r="O28" s="47">
        <v>92.448277000000004</v>
      </c>
      <c r="P28" s="47">
        <v>30.543841</v>
      </c>
      <c r="Q28" s="49">
        <v>7.6190480000000003</v>
      </c>
      <c r="R28" s="47">
        <v>429.99999400000002</v>
      </c>
      <c r="S28" s="47">
        <v>317.593254</v>
      </c>
      <c r="T28" s="50">
        <v>2.5564800000000001</v>
      </c>
      <c r="U28" s="50">
        <v>7.669441</v>
      </c>
      <c r="V28" s="51">
        <v>104.815693</v>
      </c>
      <c r="W28" s="50">
        <v>79.113731000000001</v>
      </c>
      <c r="X28" s="50">
        <v>0.51129599999999997</v>
      </c>
      <c r="Y28" s="52">
        <v>0.51129599999999997</v>
      </c>
    </row>
    <row r="29" spans="1:25" x14ac:dyDescent="0.45">
      <c r="A29" s="61"/>
      <c r="B29" s="47">
        <v>27</v>
      </c>
      <c r="C29" s="48">
        <v>1163</v>
      </c>
      <c r="D29" s="47">
        <v>723</v>
      </c>
      <c r="E29" s="47">
        <v>236</v>
      </c>
      <c r="F29" s="47">
        <v>151</v>
      </c>
      <c r="G29" s="49">
        <v>26</v>
      </c>
      <c r="H29" s="47">
        <v>782</v>
      </c>
      <c r="I29" s="47">
        <v>450</v>
      </c>
      <c r="J29" s="47">
        <v>197</v>
      </c>
      <c r="K29" s="47">
        <v>101</v>
      </c>
      <c r="L29" s="47">
        <v>16</v>
      </c>
      <c r="M29" s="48">
        <v>661.35520799999995</v>
      </c>
      <c r="N29" s="47">
        <v>414.23608200000001</v>
      </c>
      <c r="O29" s="47">
        <v>165.66700800000001</v>
      </c>
      <c r="P29" s="47">
        <v>60.716168000000003</v>
      </c>
      <c r="Q29" s="49">
        <v>9.523809</v>
      </c>
      <c r="R29" s="47">
        <v>397.63045899999997</v>
      </c>
      <c r="S29" s="47">
        <v>195.40047000000001</v>
      </c>
      <c r="T29" s="50">
        <v>3.6954500000000001</v>
      </c>
      <c r="U29" s="50">
        <v>4.8040859999999999</v>
      </c>
      <c r="V29" s="51">
        <v>101.624886</v>
      </c>
      <c r="W29" s="50">
        <v>48.952959999999997</v>
      </c>
      <c r="X29" s="50">
        <v>0.73909000000000002</v>
      </c>
      <c r="Y29" s="52">
        <v>1.47818</v>
      </c>
    </row>
    <row r="30" spans="1:25" x14ac:dyDescent="0.45">
      <c r="A30" s="61"/>
      <c r="B30" s="47">
        <v>28</v>
      </c>
      <c r="C30" s="48">
        <v>909</v>
      </c>
      <c r="D30" s="47">
        <v>282</v>
      </c>
      <c r="E30" s="47">
        <v>548</v>
      </c>
      <c r="F30" s="47">
        <v>40</v>
      </c>
      <c r="G30" s="49">
        <v>22</v>
      </c>
      <c r="H30" s="47">
        <v>681</v>
      </c>
      <c r="I30" s="47">
        <v>188</v>
      </c>
      <c r="J30" s="47">
        <v>439</v>
      </c>
      <c r="K30" s="47">
        <v>24</v>
      </c>
      <c r="L30" s="47">
        <v>18</v>
      </c>
      <c r="M30" s="48">
        <v>695.023549</v>
      </c>
      <c r="N30" s="47">
        <v>97.304210999999995</v>
      </c>
      <c r="O30" s="47">
        <v>555.65950699999996</v>
      </c>
      <c r="P30" s="47">
        <v>13.117402</v>
      </c>
      <c r="Q30" s="49">
        <v>23.109755</v>
      </c>
      <c r="R30" s="47">
        <v>430.99999200000002</v>
      </c>
      <c r="S30" s="47">
        <v>102.35671600000001</v>
      </c>
      <c r="T30" s="50">
        <v>3</v>
      </c>
      <c r="U30" s="50">
        <v>3.65</v>
      </c>
      <c r="V30" s="51">
        <v>172.99999500000001</v>
      </c>
      <c r="W30" s="50">
        <v>26.465806000000001</v>
      </c>
      <c r="X30" s="50">
        <v>2</v>
      </c>
      <c r="Y30" s="52">
        <v>1</v>
      </c>
    </row>
    <row r="31" spans="1:25" x14ac:dyDescent="0.45">
      <c r="A31" s="61"/>
      <c r="B31" s="47">
        <v>29</v>
      </c>
      <c r="C31" s="48">
        <v>1149</v>
      </c>
      <c r="D31" s="47">
        <v>187</v>
      </c>
      <c r="E31" s="47">
        <v>804</v>
      </c>
      <c r="F31" s="47">
        <v>31</v>
      </c>
      <c r="G31" s="49">
        <v>91</v>
      </c>
      <c r="H31" s="47">
        <v>1146</v>
      </c>
      <c r="I31" s="47">
        <v>187</v>
      </c>
      <c r="J31" s="47">
        <v>802</v>
      </c>
      <c r="K31" s="47">
        <v>31</v>
      </c>
      <c r="L31" s="47">
        <v>90</v>
      </c>
      <c r="M31" s="48">
        <v>1341.2002</v>
      </c>
      <c r="N31" s="47">
        <v>132.78107</v>
      </c>
      <c r="O31" s="47">
        <v>1060.0533</v>
      </c>
      <c r="P31" s="47">
        <v>43.732140000000001</v>
      </c>
      <c r="Q31" s="49">
        <v>87.804878000000002</v>
      </c>
      <c r="R31" s="47">
        <v>125</v>
      </c>
      <c r="S31" s="47">
        <v>20.569593000000001</v>
      </c>
      <c r="T31" s="50">
        <v>1.4492750000000001</v>
      </c>
      <c r="U31" s="50">
        <v>0.724638</v>
      </c>
      <c r="V31" s="51">
        <v>46.376812000000001</v>
      </c>
      <c r="W31" s="50">
        <v>6.8565310000000004</v>
      </c>
      <c r="X31" s="50">
        <v>0.724638</v>
      </c>
      <c r="Y31" s="52">
        <v>0.362319</v>
      </c>
    </row>
    <row r="32" spans="1:25" x14ac:dyDescent="0.45">
      <c r="A32" s="61"/>
      <c r="B32" s="47">
        <v>30</v>
      </c>
      <c r="C32" s="48">
        <v>375</v>
      </c>
      <c r="D32" s="47">
        <v>112</v>
      </c>
      <c r="E32" s="47">
        <v>241</v>
      </c>
      <c r="F32" s="47">
        <v>5</v>
      </c>
      <c r="G32" s="49">
        <v>11</v>
      </c>
      <c r="H32" s="47">
        <v>305</v>
      </c>
      <c r="I32" s="47">
        <v>78</v>
      </c>
      <c r="J32" s="47">
        <v>208</v>
      </c>
      <c r="K32" s="47">
        <v>5</v>
      </c>
      <c r="L32" s="47">
        <v>8</v>
      </c>
      <c r="M32" s="48">
        <v>348.63368200000002</v>
      </c>
      <c r="N32" s="47">
        <v>55.384613999999999</v>
      </c>
      <c r="O32" s="47">
        <v>274.92657100000002</v>
      </c>
      <c r="P32" s="47">
        <v>7.053572</v>
      </c>
      <c r="Q32" s="49">
        <v>7.8048780000000004</v>
      </c>
      <c r="R32" s="47">
        <v>220</v>
      </c>
      <c r="S32" s="47">
        <v>36.202485000000003</v>
      </c>
      <c r="T32" s="50">
        <v>2.5507249999999999</v>
      </c>
      <c r="U32" s="50">
        <v>1.2753620000000001</v>
      </c>
      <c r="V32" s="51">
        <v>81.623188999999996</v>
      </c>
      <c r="W32" s="50">
        <v>12.067494999999999</v>
      </c>
      <c r="X32" s="50">
        <v>1.2753620000000001</v>
      </c>
      <c r="Y32" s="52">
        <v>0.63768100000000005</v>
      </c>
    </row>
    <row r="33" spans="1:25" x14ac:dyDescent="0.45">
      <c r="A33" s="61"/>
      <c r="B33" s="47">
        <v>31</v>
      </c>
      <c r="C33" s="48">
        <v>985</v>
      </c>
      <c r="D33" s="47">
        <v>321</v>
      </c>
      <c r="E33" s="47">
        <v>547</v>
      </c>
      <c r="F33" s="47">
        <v>65</v>
      </c>
      <c r="G33" s="49">
        <v>40</v>
      </c>
      <c r="H33" s="47">
        <v>745</v>
      </c>
      <c r="I33" s="47">
        <v>208</v>
      </c>
      <c r="J33" s="47">
        <v>453</v>
      </c>
      <c r="K33" s="47">
        <v>43</v>
      </c>
      <c r="L33" s="47">
        <v>32</v>
      </c>
      <c r="M33" s="48">
        <v>715.63093700000002</v>
      </c>
      <c r="N33" s="47">
        <v>197.77538300000001</v>
      </c>
      <c r="O33" s="47">
        <v>466.529402</v>
      </c>
      <c r="P33" s="47">
        <v>33.1</v>
      </c>
      <c r="Q33" s="49">
        <v>13.684492000000001</v>
      </c>
      <c r="R33" s="47">
        <v>531.00000499999999</v>
      </c>
      <c r="S33" s="47">
        <v>127.413546</v>
      </c>
      <c r="T33" s="50">
        <v>5.8530309999999997</v>
      </c>
      <c r="U33" s="50">
        <v>4.5523579999999999</v>
      </c>
      <c r="V33" s="51">
        <v>235.421922</v>
      </c>
      <c r="W33" s="50">
        <v>47.780079999999998</v>
      </c>
      <c r="X33" s="50">
        <v>1.625842</v>
      </c>
      <c r="Y33" s="52">
        <v>1.9510099999999999</v>
      </c>
    </row>
    <row r="34" spans="1:25" x14ac:dyDescent="0.45">
      <c r="A34" s="61"/>
      <c r="B34" s="47">
        <v>32</v>
      </c>
      <c r="C34" s="48">
        <v>915</v>
      </c>
      <c r="D34" s="47">
        <v>192</v>
      </c>
      <c r="E34" s="47">
        <v>596</v>
      </c>
      <c r="F34" s="47">
        <v>37</v>
      </c>
      <c r="G34" s="49">
        <v>76</v>
      </c>
      <c r="H34" s="47">
        <v>667</v>
      </c>
      <c r="I34" s="47">
        <v>115</v>
      </c>
      <c r="J34" s="47">
        <v>455</v>
      </c>
      <c r="K34" s="47">
        <v>31</v>
      </c>
      <c r="L34" s="47">
        <v>58</v>
      </c>
      <c r="M34" s="48">
        <v>697.879591</v>
      </c>
      <c r="N34" s="47">
        <v>119.630871</v>
      </c>
      <c r="O34" s="47">
        <v>543.18348600000002</v>
      </c>
      <c r="P34" s="47">
        <v>3.1</v>
      </c>
      <c r="Q34" s="49">
        <v>29.465240999999999</v>
      </c>
      <c r="R34" s="47">
        <v>532.00001499999996</v>
      </c>
      <c r="S34" s="47">
        <v>96.588927999999996</v>
      </c>
      <c r="T34" s="50">
        <v>11.477185</v>
      </c>
      <c r="U34" s="50">
        <v>11.391453</v>
      </c>
      <c r="V34" s="51">
        <v>251.077505</v>
      </c>
      <c r="W34" s="50">
        <v>36.661802000000002</v>
      </c>
      <c r="X34" s="50">
        <v>3.8042950000000002</v>
      </c>
      <c r="Y34" s="52">
        <v>6.4665359999999996</v>
      </c>
    </row>
    <row r="35" spans="1:25" x14ac:dyDescent="0.45">
      <c r="A35" s="61"/>
      <c r="B35" s="47">
        <v>33</v>
      </c>
      <c r="C35" s="48">
        <v>746</v>
      </c>
      <c r="D35" s="47">
        <v>422</v>
      </c>
      <c r="E35" s="47">
        <v>170</v>
      </c>
      <c r="F35" s="47">
        <v>112</v>
      </c>
      <c r="G35" s="49">
        <v>21</v>
      </c>
      <c r="H35" s="47">
        <v>451</v>
      </c>
      <c r="I35" s="47">
        <v>237</v>
      </c>
      <c r="J35" s="47">
        <v>128</v>
      </c>
      <c r="K35" s="47">
        <v>66</v>
      </c>
      <c r="L35" s="47">
        <v>11</v>
      </c>
      <c r="M35" s="48">
        <v>395.26263</v>
      </c>
      <c r="N35" s="47">
        <v>229.74489</v>
      </c>
      <c r="O35" s="47">
        <v>130.16949</v>
      </c>
      <c r="P35" s="47">
        <v>32.014927</v>
      </c>
      <c r="Q35" s="49">
        <v>0</v>
      </c>
      <c r="R35" s="47">
        <v>185.82730100000001</v>
      </c>
      <c r="S35" s="47">
        <v>91.317802999999998</v>
      </c>
      <c r="T35" s="50">
        <v>1.72702</v>
      </c>
      <c r="U35" s="50">
        <v>2.2451249999999998</v>
      </c>
      <c r="V35" s="51">
        <v>47.493034000000002</v>
      </c>
      <c r="W35" s="50">
        <v>22.877514000000001</v>
      </c>
      <c r="X35" s="50">
        <v>0.34540399999999999</v>
      </c>
      <c r="Y35" s="52">
        <v>0.69080799999999998</v>
      </c>
    </row>
    <row r="36" spans="1:25" x14ac:dyDescent="0.45">
      <c r="A36" s="61"/>
      <c r="B36" s="47">
        <v>34</v>
      </c>
      <c r="C36" s="48">
        <v>643</v>
      </c>
      <c r="D36" s="47">
        <v>279</v>
      </c>
      <c r="E36" s="47">
        <v>292</v>
      </c>
      <c r="F36" s="47">
        <v>33</v>
      </c>
      <c r="G36" s="49">
        <v>22</v>
      </c>
      <c r="H36" s="47">
        <v>509</v>
      </c>
      <c r="I36" s="47">
        <v>195</v>
      </c>
      <c r="J36" s="47">
        <v>257</v>
      </c>
      <c r="K36" s="47">
        <v>23</v>
      </c>
      <c r="L36" s="47">
        <v>17</v>
      </c>
      <c r="M36" s="48">
        <v>419.88666499999999</v>
      </c>
      <c r="N36" s="47">
        <v>57.352941000000001</v>
      </c>
      <c r="O36" s="47">
        <v>291.44329599999998</v>
      </c>
      <c r="P36" s="47">
        <v>7.3404249999999998</v>
      </c>
      <c r="Q36" s="49">
        <v>63.75</v>
      </c>
      <c r="R36" s="47">
        <v>258.64324800000003</v>
      </c>
      <c r="S36" s="47">
        <v>79.425098000000006</v>
      </c>
      <c r="T36" s="50">
        <v>4.2809920000000004</v>
      </c>
      <c r="U36" s="50">
        <v>2.1404960000000002</v>
      </c>
      <c r="V36" s="51">
        <v>75.987604000000005</v>
      </c>
      <c r="W36" s="50">
        <v>15.487894000000001</v>
      </c>
      <c r="X36" s="50">
        <v>2.8539949999999998</v>
      </c>
      <c r="Y36" s="52">
        <v>0.71349899999999999</v>
      </c>
    </row>
    <row r="37" spans="1:25" x14ac:dyDescent="0.45">
      <c r="A37" s="61"/>
      <c r="B37" s="47">
        <v>35</v>
      </c>
      <c r="C37" s="48">
        <v>611</v>
      </c>
      <c r="D37" s="47">
        <v>190</v>
      </c>
      <c r="E37" s="47">
        <v>372</v>
      </c>
      <c r="F37" s="47">
        <v>12</v>
      </c>
      <c r="G37" s="49">
        <v>24</v>
      </c>
      <c r="H37" s="47">
        <v>477</v>
      </c>
      <c r="I37" s="47">
        <v>130</v>
      </c>
      <c r="J37" s="47">
        <v>311</v>
      </c>
      <c r="K37" s="47">
        <v>10</v>
      </c>
      <c r="L37" s="47">
        <v>17</v>
      </c>
      <c r="M37" s="48">
        <v>384.34795800000001</v>
      </c>
      <c r="N37" s="47">
        <v>95.991563999999997</v>
      </c>
      <c r="O37" s="47">
        <v>231.76433499999999</v>
      </c>
      <c r="P37" s="47">
        <v>10.810810999999999</v>
      </c>
      <c r="Q37" s="49">
        <v>13.28125</v>
      </c>
      <c r="R37" s="47">
        <v>347</v>
      </c>
      <c r="S37" s="47">
        <v>66.738225</v>
      </c>
      <c r="T37" s="50">
        <v>4.996073</v>
      </c>
      <c r="U37" s="50">
        <v>7.2670159999999999</v>
      </c>
      <c r="V37" s="51">
        <v>161.69109800000001</v>
      </c>
      <c r="W37" s="50">
        <v>21.234891000000001</v>
      </c>
      <c r="X37" s="50">
        <v>2.2709419999999998</v>
      </c>
      <c r="Y37" s="52">
        <v>0.45418799999999998</v>
      </c>
    </row>
    <row r="38" spans="1:25" x14ac:dyDescent="0.45">
      <c r="A38" s="61"/>
      <c r="B38" s="47">
        <v>36</v>
      </c>
      <c r="C38" s="48">
        <v>419</v>
      </c>
      <c r="D38" s="47">
        <v>80</v>
      </c>
      <c r="E38" s="47">
        <v>310</v>
      </c>
      <c r="F38" s="47">
        <v>9</v>
      </c>
      <c r="G38" s="49">
        <v>10</v>
      </c>
      <c r="H38" s="47">
        <v>356</v>
      </c>
      <c r="I38" s="47">
        <v>51</v>
      </c>
      <c r="J38" s="47">
        <v>282</v>
      </c>
      <c r="K38" s="47">
        <v>5</v>
      </c>
      <c r="L38" s="47">
        <v>9</v>
      </c>
      <c r="M38" s="48">
        <v>475.706414</v>
      </c>
      <c r="N38" s="47">
        <v>51.796875</v>
      </c>
      <c r="O38" s="47">
        <v>407.010313</v>
      </c>
      <c r="P38" s="47">
        <v>0</v>
      </c>
      <c r="Q38" s="49">
        <v>5.232558</v>
      </c>
      <c r="R38" s="47">
        <v>272</v>
      </c>
      <c r="S38" s="47">
        <v>48.265315999999999</v>
      </c>
      <c r="T38" s="50">
        <v>6.070138</v>
      </c>
      <c r="U38" s="50">
        <v>6.070138</v>
      </c>
      <c r="V38" s="51">
        <v>128.918171</v>
      </c>
      <c r="W38" s="50">
        <v>18.340820999999998</v>
      </c>
      <c r="X38" s="50">
        <v>2.0233789999999998</v>
      </c>
      <c r="Y38" s="52">
        <v>3.4686499999999998</v>
      </c>
    </row>
    <row r="39" spans="1:25" x14ac:dyDescent="0.45">
      <c r="A39" s="61"/>
      <c r="B39" s="47">
        <v>37</v>
      </c>
      <c r="C39" s="48">
        <v>937</v>
      </c>
      <c r="D39" s="47">
        <v>226</v>
      </c>
      <c r="E39" s="47">
        <v>494</v>
      </c>
      <c r="F39" s="47">
        <v>47</v>
      </c>
      <c r="G39" s="49">
        <v>131</v>
      </c>
      <c r="H39" s="47">
        <v>713</v>
      </c>
      <c r="I39" s="47">
        <v>163</v>
      </c>
      <c r="J39" s="47">
        <v>398</v>
      </c>
      <c r="K39" s="47">
        <v>33</v>
      </c>
      <c r="L39" s="47">
        <v>97</v>
      </c>
      <c r="M39" s="48">
        <v>547.02480400000002</v>
      </c>
      <c r="N39" s="47">
        <v>121.755854</v>
      </c>
      <c r="O39" s="47">
        <v>348.53330299999999</v>
      </c>
      <c r="P39" s="47">
        <v>39.34066</v>
      </c>
      <c r="Q39" s="49">
        <v>37.394979999999997</v>
      </c>
      <c r="R39" s="47">
        <v>615.00000799999998</v>
      </c>
      <c r="S39" s="47">
        <v>144.10333299999999</v>
      </c>
      <c r="T39" s="50">
        <v>20.826694</v>
      </c>
      <c r="U39" s="50">
        <v>7.7589639999999997</v>
      </c>
      <c r="V39" s="51">
        <v>195.60757100000001</v>
      </c>
      <c r="W39" s="50">
        <v>29.548002</v>
      </c>
      <c r="X39" s="50">
        <v>5.3087650000000002</v>
      </c>
      <c r="Y39" s="52">
        <v>2.450199</v>
      </c>
    </row>
    <row r="40" spans="1:25" x14ac:dyDescent="0.45">
      <c r="A40" s="61"/>
      <c r="B40" s="47">
        <v>38</v>
      </c>
      <c r="C40" s="48">
        <v>1260</v>
      </c>
      <c r="D40" s="47">
        <v>316</v>
      </c>
      <c r="E40" s="47">
        <v>595</v>
      </c>
      <c r="F40" s="47">
        <v>95</v>
      </c>
      <c r="G40" s="49">
        <v>226</v>
      </c>
      <c r="H40" s="47">
        <v>987</v>
      </c>
      <c r="I40" s="47">
        <v>208</v>
      </c>
      <c r="J40" s="47">
        <v>507</v>
      </c>
      <c r="K40" s="47">
        <v>66</v>
      </c>
      <c r="L40" s="47">
        <v>186</v>
      </c>
      <c r="M40" s="48">
        <v>750.37963999999999</v>
      </c>
      <c r="N40" s="47">
        <v>174.86725000000001</v>
      </c>
      <c r="O40" s="47">
        <v>450.73770000000002</v>
      </c>
      <c r="P40" s="47">
        <v>72.527473000000001</v>
      </c>
      <c r="Q40" s="49">
        <v>52.247191999999998</v>
      </c>
      <c r="R40" s="47">
        <v>417</v>
      </c>
      <c r="S40" s="47">
        <v>97.709090000000003</v>
      </c>
      <c r="T40" s="50">
        <v>14.121513999999999</v>
      </c>
      <c r="U40" s="50">
        <v>5.2609560000000002</v>
      </c>
      <c r="V40" s="51">
        <v>132.63147000000001</v>
      </c>
      <c r="W40" s="50">
        <v>20.034987000000001</v>
      </c>
      <c r="X40" s="50">
        <v>3.599602</v>
      </c>
      <c r="Y40" s="52">
        <v>1.6613549999999999</v>
      </c>
    </row>
    <row r="41" spans="1:25" x14ac:dyDescent="0.45">
      <c r="A41" s="61"/>
      <c r="B41" s="47">
        <v>39</v>
      </c>
      <c r="C41" s="48">
        <v>1584</v>
      </c>
      <c r="D41" s="47">
        <v>519</v>
      </c>
      <c r="E41" s="47">
        <v>671</v>
      </c>
      <c r="F41" s="47">
        <v>161</v>
      </c>
      <c r="G41" s="49">
        <v>188</v>
      </c>
      <c r="H41" s="47">
        <v>1132</v>
      </c>
      <c r="I41" s="47">
        <v>315</v>
      </c>
      <c r="J41" s="47">
        <v>539</v>
      </c>
      <c r="K41" s="47">
        <v>111</v>
      </c>
      <c r="L41" s="47">
        <v>136</v>
      </c>
      <c r="M41" s="48">
        <v>1120.5856249999999</v>
      </c>
      <c r="N41" s="47">
        <v>359.37124499999999</v>
      </c>
      <c r="O41" s="47">
        <v>516.85313599999995</v>
      </c>
      <c r="P41" s="47">
        <v>110.169487</v>
      </c>
      <c r="Q41" s="49">
        <v>122.35149</v>
      </c>
      <c r="R41" s="47">
        <v>517.99999600000001</v>
      </c>
      <c r="S41" s="47">
        <v>120.562185</v>
      </c>
      <c r="T41" s="50">
        <v>16.818677999999998</v>
      </c>
      <c r="U41" s="50">
        <v>6.2197310000000003</v>
      </c>
      <c r="V41" s="51">
        <v>164.277299</v>
      </c>
      <c r="W41" s="50">
        <v>24.747714999999999</v>
      </c>
      <c r="X41" s="50">
        <v>4.3312850000000003</v>
      </c>
      <c r="Y41" s="52">
        <v>1.9363760000000001</v>
      </c>
    </row>
    <row r="42" spans="1:25" x14ac:dyDescent="0.45">
      <c r="A42" s="61"/>
      <c r="B42" s="47">
        <v>40</v>
      </c>
      <c r="C42" s="48">
        <v>1406</v>
      </c>
      <c r="D42" s="47">
        <v>419</v>
      </c>
      <c r="E42" s="47">
        <v>615</v>
      </c>
      <c r="F42" s="47">
        <v>117</v>
      </c>
      <c r="G42" s="49">
        <v>211</v>
      </c>
      <c r="H42" s="47">
        <v>1070</v>
      </c>
      <c r="I42" s="47">
        <v>267</v>
      </c>
      <c r="J42" s="47">
        <v>520</v>
      </c>
      <c r="K42" s="47">
        <v>89</v>
      </c>
      <c r="L42" s="47">
        <v>167</v>
      </c>
      <c r="M42" s="48">
        <v>898.13989500000002</v>
      </c>
      <c r="N42" s="47">
        <v>238.914841</v>
      </c>
      <c r="O42" s="47">
        <v>386.69333899999998</v>
      </c>
      <c r="P42" s="47">
        <v>97.958504000000005</v>
      </c>
      <c r="Q42" s="49">
        <v>79.503775000000005</v>
      </c>
      <c r="R42" s="47">
        <v>557.00000299999999</v>
      </c>
      <c r="S42" s="47">
        <v>120.50940199999999</v>
      </c>
      <c r="T42" s="50">
        <v>10.551197999999999</v>
      </c>
      <c r="U42" s="50">
        <v>2.9847489999999999</v>
      </c>
      <c r="V42" s="51">
        <v>173.33987200000001</v>
      </c>
      <c r="W42" s="50">
        <v>25.700102000000001</v>
      </c>
      <c r="X42" s="50">
        <v>2.9847489999999999</v>
      </c>
      <c r="Y42" s="52">
        <v>0.59694999999999998</v>
      </c>
    </row>
    <row r="43" spans="1:25" x14ac:dyDescent="0.45">
      <c r="A43" s="61"/>
      <c r="B43" s="47">
        <v>41</v>
      </c>
      <c r="C43" s="48">
        <v>531</v>
      </c>
      <c r="D43" s="47">
        <v>188</v>
      </c>
      <c r="E43" s="47">
        <v>283</v>
      </c>
      <c r="F43" s="47">
        <v>17</v>
      </c>
      <c r="G43" s="49">
        <v>9</v>
      </c>
      <c r="H43" s="47">
        <v>411</v>
      </c>
      <c r="I43" s="47">
        <v>128</v>
      </c>
      <c r="J43" s="47">
        <v>237</v>
      </c>
      <c r="K43" s="47">
        <v>14</v>
      </c>
      <c r="L43" s="47">
        <v>8</v>
      </c>
      <c r="M43" s="48">
        <v>373.30779799999999</v>
      </c>
      <c r="N43" s="47">
        <v>84.696494999999999</v>
      </c>
      <c r="O43" s="47">
        <v>242.77326299999999</v>
      </c>
      <c r="P43" s="47">
        <v>4.2016809999999998</v>
      </c>
      <c r="Q43" s="49">
        <v>8</v>
      </c>
      <c r="R43" s="47">
        <v>296.00000199999999</v>
      </c>
      <c r="S43" s="47">
        <v>82.855969000000002</v>
      </c>
      <c r="T43" s="50">
        <v>1.6033569999999999</v>
      </c>
      <c r="U43" s="50">
        <v>0.50622400000000001</v>
      </c>
      <c r="V43" s="51">
        <v>112.218031</v>
      </c>
      <c r="W43" s="50">
        <v>20.477269</v>
      </c>
      <c r="X43" s="50">
        <v>0</v>
      </c>
      <c r="Y43" s="52">
        <v>0.50622400000000001</v>
      </c>
    </row>
    <row r="44" spans="1:25" x14ac:dyDescent="0.45">
      <c r="A44" s="61"/>
      <c r="B44" s="47">
        <v>42</v>
      </c>
      <c r="C44" s="48">
        <v>280</v>
      </c>
      <c r="D44" s="47">
        <v>154</v>
      </c>
      <c r="E44" s="47">
        <v>101</v>
      </c>
      <c r="F44" s="47">
        <v>13</v>
      </c>
      <c r="G44" s="49">
        <v>7</v>
      </c>
      <c r="H44" s="47">
        <v>206</v>
      </c>
      <c r="I44" s="47">
        <v>100</v>
      </c>
      <c r="J44" s="47">
        <v>84</v>
      </c>
      <c r="K44" s="47">
        <v>12</v>
      </c>
      <c r="L44" s="47">
        <v>7</v>
      </c>
      <c r="M44" s="48">
        <v>151.381486</v>
      </c>
      <c r="N44" s="47">
        <v>62.238785</v>
      </c>
      <c r="O44" s="47">
        <v>76.546059999999997</v>
      </c>
      <c r="P44" s="47">
        <v>5.8823530000000002</v>
      </c>
      <c r="Q44" s="49">
        <v>6.7142860000000004</v>
      </c>
      <c r="R44" s="47">
        <v>127.99999699999999</v>
      </c>
      <c r="S44" s="47">
        <v>42.438913999999997</v>
      </c>
      <c r="T44" s="50">
        <v>0.79083400000000004</v>
      </c>
      <c r="U44" s="50">
        <v>0.19087100000000001</v>
      </c>
      <c r="V44" s="51">
        <v>45.292341</v>
      </c>
      <c r="W44" s="50">
        <v>9.3799209999999995</v>
      </c>
      <c r="X44" s="50">
        <v>0</v>
      </c>
      <c r="Y44" s="52">
        <v>0.19087100000000001</v>
      </c>
    </row>
    <row r="45" spans="1:25" x14ac:dyDescent="0.45">
      <c r="A45" s="61"/>
      <c r="B45" s="47">
        <v>43</v>
      </c>
      <c r="C45" s="48">
        <v>263</v>
      </c>
      <c r="D45" s="47">
        <v>136</v>
      </c>
      <c r="E45" s="47">
        <v>97</v>
      </c>
      <c r="F45" s="47">
        <v>15</v>
      </c>
      <c r="G45" s="49">
        <v>5</v>
      </c>
      <c r="H45" s="47">
        <v>190</v>
      </c>
      <c r="I45" s="47">
        <v>77</v>
      </c>
      <c r="J45" s="47">
        <v>87</v>
      </c>
      <c r="K45" s="47">
        <v>14</v>
      </c>
      <c r="L45" s="47">
        <v>5</v>
      </c>
      <c r="M45" s="48">
        <v>169.79093499999999</v>
      </c>
      <c r="N45" s="47">
        <v>58.058826000000003</v>
      </c>
      <c r="O45" s="47">
        <v>91.448864</v>
      </c>
      <c r="P45" s="47">
        <v>8.5957450000000009</v>
      </c>
      <c r="Q45" s="49">
        <v>5.75</v>
      </c>
      <c r="R45" s="47">
        <v>97</v>
      </c>
      <c r="S45" s="47">
        <v>47.922313000000003</v>
      </c>
      <c r="T45" s="50">
        <v>0</v>
      </c>
      <c r="U45" s="50">
        <v>0.35</v>
      </c>
      <c r="V45" s="51">
        <v>19</v>
      </c>
      <c r="W45" s="50">
        <v>8.0427110000000006</v>
      </c>
      <c r="X45" s="50">
        <v>0</v>
      </c>
      <c r="Y45" s="52">
        <v>0</v>
      </c>
    </row>
    <row r="46" spans="1:25" x14ac:dyDescent="0.45">
      <c r="A46" s="61"/>
      <c r="B46" s="47">
        <v>44</v>
      </c>
      <c r="C46" s="48">
        <v>1479</v>
      </c>
      <c r="D46" s="47">
        <v>633</v>
      </c>
      <c r="E46" s="47">
        <v>523</v>
      </c>
      <c r="F46" s="47">
        <v>189</v>
      </c>
      <c r="G46" s="49">
        <v>107</v>
      </c>
      <c r="H46" s="47">
        <v>1027</v>
      </c>
      <c r="I46" s="47">
        <v>355</v>
      </c>
      <c r="J46" s="47">
        <v>441</v>
      </c>
      <c r="K46" s="47">
        <v>126</v>
      </c>
      <c r="L46" s="47">
        <v>86</v>
      </c>
      <c r="M46" s="48">
        <v>911.61364400000002</v>
      </c>
      <c r="N46" s="47">
        <v>284.000001</v>
      </c>
      <c r="O46" s="47">
        <v>463.551132</v>
      </c>
      <c r="P46" s="47">
        <v>98.000000999999997</v>
      </c>
      <c r="Q46" s="49">
        <v>43.000002000000002</v>
      </c>
      <c r="R46" s="47">
        <v>466.356739</v>
      </c>
      <c r="S46" s="47">
        <v>143.2105</v>
      </c>
      <c r="T46" s="50">
        <v>7.7190079999999996</v>
      </c>
      <c r="U46" s="50">
        <v>3.8595039999999998</v>
      </c>
      <c r="V46" s="51">
        <v>137.012396</v>
      </c>
      <c r="W46" s="50">
        <v>27.926047000000001</v>
      </c>
      <c r="X46" s="50">
        <v>5.1460049999999997</v>
      </c>
      <c r="Y46" s="52">
        <v>1.2865009999999999</v>
      </c>
    </row>
    <row r="47" spans="1:25" x14ac:dyDescent="0.45">
      <c r="A47" s="61"/>
      <c r="B47" s="47">
        <v>45</v>
      </c>
      <c r="C47" s="48">
        <v>816</v>
      </c>
      <c r="D47" s="47">
        <v>173</v>
      </c>
      <c r="E47" s="47">
        <v>558</v>
      </c>
      <c r="F47" s="47">
        <v>41</v>
      </c>
      <c r="G47" s="49">
        <v>20</v>
      </c>
      <c r="H47" s="47">
        <v>640</v>
      </c>
      <c r="I47" s="47">
        <v>107</v>
      </c>
      <c r="J47" s="47">
        <v>474</v>
      </c>
      <c r="K47" s="47">
        <v>27</v>
      </c>
      <c r="L47" s="47">
        <v>15</v>
      </c>
      <c r="M47" s="48">
        <v>505.65204699999998</v>
      </c>
      <c r="N47" s="47">
        <v>79.008439999999993</v>
      </c>
      <c r="O47" s="47">
        <v>353.23566399999999</v>
      </c>
      <c r="P47" s="47">
        <v>29.18919</v>
      </c>
      <c r="Q47" s="49">
        <v>11.71875</v>
      </c>
      <c r="R47" s="47">
        <v>560.99999400000002</v>
      </c>
      <c r="S47" s="47">
        <v>112.52740300000001</v>
      </c>
      <c r="T47" s="50">
        <v>8.0995609999999996</v>
      </c>
      <c r="U47" s="50">
        <v>10.229865999999999</v>
      </c>
      <c r="V47" s="51">
        <v>265.85982899999999</v>
      </c>
      <c r="W47" s="50">
        <v>38.515689999999999</v>
      </c>
      <c r="X47" s="50">
        <v>3.3278099999999999</v>
      </c>
      <c r="Y47" s="52">
        <v>1.1445639999999999</v>
      </c>
    </row>
    <row r="48" spans="1:25" x14ac:dyDescent="0.45">
      <c r="A48" s="61"/>
      <c r="B48" s="47">
        <v>46</v>
      </c>
      <c r="C48" s="48">
        <v>832</v>
      </c>
      <c r="D48" s="47">
        <v>218</v>
      </c>
      <c r="E48" s="47">
        <v>532</v>
      </c>
      <c r="F48" s="47">
        <v>29</v>
      </c>
      <c r="G48" s="49">
        <v>46</v>
      </c>
      <c r="H48" s="47">
        <v>596</v>
      </c>
      <c r="I48" s="47">
        <v>141</v>
      </c>
      <c r="J48" s="47">
        <v>397</v>
      </c>
      <c r="K48" s="47">
        <v>18</v>
      </c>
      <c r="L48" s="47">
        <v>34</v>
      </c>
      <c r="M48" s="48">
        <v>759.29360099999997</v>
      </c>
      <c r="N48" s="47">
        <v>143.203125</v>
      </c>
      <c r="O48" s="47">
        <v>572.98969499999998</v>
      </c>
      <c r="P48" s="47">
        <v>0</v>
      </c>
      <c r="Q48" s="49">
        <v>19.767441999999999</v>
      </c>
      <c r="R48" s="47">
        <v>509.00000299999999</v>
      </c>
      <c r="S48" s="47">
        <v>106.172847</v>
      </c>
      <c r="T48" s="50">
        <v>8.7428360000000005</v>
      </c>
      <c r="U48" s="50">
        <v>7.3415879999999998</v>
      </c>
      <c r="V48" s="51">
        <v>248.970857</v>
      </c>
      <c r="W48" s="50">
        <v>42.014707999999999</v>
      </c>
      <c r="X48" s="50">
        <v>2.6807370000000001</v>
      </c>
      <c r="Y48" s="52">
        <v>3.594659</v>
      </c>
    </row>
    <row r="49" spans="1:25" x14ac:dyDescent="0.45">
      <c r="A49" s="61"/>
      <c r="B49" s="47">
        <v>47</v>
      </c>
      <c r="C49" s="48">
        <v>924</v>
      </c>
      <c r="D49" s="47">
        <v>343</v>
      </c>
      <c r="E49" s="47">
        <v>391</v>
      </c>
      <c r="F49" s="47">
        <v>124</v>
      </c>
      <c r="G49" s="49">
        <v>47</v>
      </c>
      <c r="H49" s="47">
        <v>671</v>
      </c>
      <c r="I49" s="47">
        <v>224</v>
      </c>
      <c r="J49" s="47">
        <v>312</v>
      </c>
      <c r="K49" s="47">
        <v>88</v>
      </c>
      <c r="L49" s="47">
        <v>32</v>
      </c>
      <c r="M49" s="48">
        <v>576.49967000000004</v>
      </c>
      <c r="N49" s="47">
        <v>201.197599</v>
      </c>
      <c r="O49" s="47">
        <v>232.72727599999999</v>
      </c>
      <c r="P49" s="47">
        <v>99.435028000000003</v>
      </c>
      <c r="Q49" s="49">
        <v>15.049505</v>
      </c>
      <c r="R49" s="47">
        <v>325.99999600000001</v>
      </c>
      <c r="S49" s="47">
        <v>70.365460999999996</v>
      </c>
      <c r="T49" s="50">
        <v>5.6819170000000003</v>
      </c>
      <c r="U49" s="50">
        <v>1.7755989999999999</v>
      </c>
      <c r="V49" s="51">
        <v>100.14378600000001</v>
      </c>
      <c r="W49" s="50">
        <v>14.626528</v>
      </c>
      <c r="X49" s="50">
        <v>1.7755989999999999</v>
      </c>
      <c r="Y49" s="52">
        <v>0.35511999999999999</v>
      </c>
    </row>
    <row r="50" spans="1:25" x14ac:dyDescent="0.45">
      <c r="A50" s="61"/>
      <c r="B50" s="47">
        <v>48</v>
      </c>
      <c r="C50" s="48">
        <v>667</v>
      </c>
      <c r="D50" s="47">
        <v>153</v>
      </c>
      <c r="E50" s="47">
        <v>465</v>
      </c>
      <c r="F50" s="47">
        <v>21</v>
      </c>
      <c r="G50" s="49">
        <v>20</v>
      </c>
      <c r="H50" s="47">
        <v>558</v>
      </c>
      <c r="I50" s="47">
        <v>119</v>
      </c>
      <c r="J50" s="47">
        <v>404</v>
      </c>
      <c r="K50" s="47">
        <v>14</v>
      </c>
      <c r="L50" s="47">
        <v>15</v>
      </c>
      <c r="M50" s="48">
        <v>556.91820099999995</v>
      </c>
      <c r="N50" s="47">
        <v>76.363586999999995</v>
      </c>
      <c r="O50" s="47">
        <v>467.05461300000002</v>
      </c>
      <c r="P50" s="47">
        <v>0</v>
      </c>
      <c r="Q50" s="49">
        <v>13.5</v>
      </c>
      <c r="R50" s="47">
        <v>401.00001400000002</v>
      </c>
      <c r="S50" s="47">
        <v>69.010548</v>
      </c>
      <c r="T50" s="50">
        <v>4.1321289999999999</v>
      </c>
      <c r="U50" s="50">
        <v>2.2434180000000001</v>
      </c>
      <c r="V50" s="51">
        <v>193.462951</v>
      </c>
      <c r="W50" s="50">
        <v>25.37603</v>
      </c>
      <c r="X50" s="50">
        <v>1.4188270000000001</v>
      </c>
      <c r="Y50" s="52">
        <v>0.64723799999999998</v>
      </c>
    </row>
    <row r="51" spans="1:25" x14ac:dyDescent="0.45">
      <c r="A51" s="61"/>
      <c r="B51" s="47">
        <v>49</v>
      </c>
      <c r="C51" s="48">
        <v>1163</v>
      </c>
      <c r="D51" s="47">
        <v>207</v>
      </c>
      <c r="E51" s="47">
        <v>859</v>
      </c>
      <c r="F51" s="47">
        <v>31</v>
      </c>
      <c r="G51" s="49">
        <v>38</v>
      </c>
      <c r="H51" s="47">
        <v>941</v>
      </c>
      <c r="I51" s="47">
        <v>151</v>
      </c>
      <c r="J51" s="47">
        <v>715</v>
      </c>
      <c r="K51" s="47">
        <v>25</v>
      </c>
      <c r="L51" s="47">
        <v>28</v>
      </c>
      <c r="M51" s="48">
        <v>1001.724874</v>
      </c>
      <c r="N51" s="47">
        <v>137.01377400000001</v>
      </c>
      <c r="O51" s="47">
        <v>803.76642300000003</v>
      </c>
      <c r="P51" s="47">
        <v>41.216216000000003</v>
      </c>
      <c r="Q51" s="49">
        <v>19.728465</v>
      </c>
      <c r="R51" s="47">
        <v>741.99997199999996</v>
      </c>
      <c r="S51" s="47">
        <v>118.64505800000001</v>
      </c>
      <c r="T51" s="50">
        <v>11.211736</v>
      </c>
      <c r="U51" s="50">
        <v>4.0760379999999996</v>
      </c>
      <c r="V51" s="51">
        <v>353.35417999999999</v>
      </c>
      <c r="W51" s="50">
        <v>44.715572000000002</v>
      </c>
      <c r="X51" s="50">
        <v>6.0224719999999996</v>
      </c>
      <c r="Y51" s="52">
        <v>0.78478499999999995</v>
      </c>
    </row>
    <row r="52" spans="1:25" x14ac:dyDescent="0.45">
      <c r="A52" s="61"/>
      <c r="B52" s="47">
        <v>50</v>
      </c>
      <c r="C52" s="48">
        <v>341</v>
      </c>
      <c r="D52" s="47">
        <v>97</v>
      </c>
      <c r="E52" s="47">
        <v>190</v>
      </c>
      <c r="F52" s="47">
        <v>18</v>
      </c>
      <c r="G52" s="49">
        <v>28</v>
      </c>
      <c r="H52" s="47">
        <v>251</v>
      </c>
      <c r="I52" s="47">
        <v>60</v>
      </c>
      <c r="J52" s="47">
        <v>154</v>
      </c>
      <c r="K52" s="47">
        <v>11</v>
      </c>
      <c r="L52" s="47">
        <v>18</v>
      </c>
      <c r="M52" s="48">
        <v>238.01535100000001</v>
      </c>
      <c r="N52" s="47">
        <v>83.402015000000006</v>
      </c>
      <c r="O52" s="47">
        <v>138.317046</v>
      </c>
      <c r="P52" s="47">
        <v>16.296296999999999</v>
      </c>
      <c r="Q52" s="49">
        <v>0</v>
      </c>
      <c r="R52" s="47">
        <v>172.99999700000001</v>
      </c>
      <c r="S52" s="47">
        <v>31.633241999999999</v>
      </c>
      <c r="T52" s="50">
        <v>2.1727539999999999</v>
      </c>
      <c r="U52" s="50">
        <v>0.58424200000000004</v>
      </c>
      <c r="V52" s="51">
        <v>85.460206999999997</v>
      </c>
      <c r="W52" s="50">
        <v>12.44932</v>
      </c>
      <c r="X52" s="50">
        <v>1.434671</v>
      </c>
      <c r="Y52" s="52">
        <v>1.0373E-2</v>
      </c>
    </row>
    <row r="53" spans="1:25" x14ac:dyDescent="0.45">
      <c r="A53" s="61"/>
      <c r="B53" s="47">
        <v>51</v>
      </c>
      <c r="C53" s="48">
        <v>720</v>
      </c>
      <c r="D53" s="47">
        <v>169</v>
      </c>
      <c r="E53" s="47">
        <v>454</v>
      </c>
      <c r="F53" s="47">
        <v>34</v>
      </c>
      <c r="G53" s="49">
        <v>44</v>
      </c>
      <c r="H53" s="47">
        <v>558</v>
      </c>
      <c r="I53" s="47">
        <v>115</v>
      </c>
      <c r="J53" s="47">
        <v>369</v>
      </c>
      <c r="K53" s="47">
        <v>24</v>
      </c>
      <c r="L53" s="47">
        <v>36</v>
      </c>
      <c r="M53" s="48">
        <v>537.45634800000005</v>
      </c>
      <c r="N53" s="47">
        <v>64.540818000000002</v>
      </c>
      <c r="O53" s="47">
        <v>439.16552999999999</v>
      </c>
      <c r="P53" s="47">
        <v>0</v>
      </c>
      <c r="Q53" s="49">
        <v>33.75</v>
      </c>
      <c r="R53" s="47">
        <v>418.99999800000001</v>
      </c>
      <c r="S53" s="47">
        <v>69.017036000000004</v>
      </c>
      <c r="T53" s="50">
        <v>5</v>
      </c>
      <c r="U53" s="50">
        <v>5</v>
      </c>
      <c r="V53" s="51">
        <v>187.99999700000001</v>
      </c>
      <c r="W53" s="50">
        <v>17.810848</v>
      </c>
      <c r="X53" s="50">
        <v>0</v>
      </c>
      <c r="Y53" s="52">
        <v>2</v>
      </c>
    </row>
    <row r="54" spans="1:25" x14ac:dyDescent="0.45">
      <c r="A54" s="61"/>
      <c r="B54" s="47">
        <v>52</v>
      </c>
      <c r="C54" s="48">
        <v>593</v>
      </c>
      <c r="D54" s="47">
        <v>109</v>
      </c>
      <c r="E54" s="47">
        <v>427</v>
      </c>
      <c r="F54" s="47">
        <v>13</v>
      </c>
      <c r="G54" s="49">
        <v>35</v>
      </c>
      <c r="H54" s="47">
        <v>463</v>
      </c>
      <c r="I54" s="47">
        <v>73</v>
      </c>
      <c r="J54" s="47">
        <v>346</v>
      </c>
      <c r="K54" s="47">
        <v>9</v>
      </c>
      <c r="L54" s="47">
        <v>27</v>
      </c>
      <c r="M54" s="48">
        <v>488.82959199999999</v>
      </c>
      <c r="N54" s="47">
        <v>74.972971999999999</v>
      </c>
      <c r="O54" s="47">
        <v>400.68588299999999</v>
      </c>
      <c r="P54" s="47">
        <v>0</v>
      </c>
      <c r="Q54" s="49">
        <v>13.170731999999999</v>
      </c>
      <c r="R54" s="47">
        <v>421.00001200000003</v>
      </c>
      <c r="S54" s="47">
        <v>62.276989</v>
      </c>
      <c r="T54" s="50">
        <v>9.9093630000000008</v>
      </c>
      <c r="U54" s="50">
        <v>3.4750999999999999</v>
      </c>
      <c r="V54" s="51">
        <v>222.37749299999999</v>
      </c>
      <c r="W54" s="50">
        <v>23.638401999999999</v>
      </c>
      <c r="X54" s="50">
        <v>4.0587650000000002</v>
      </c>
      <c r="Y54" s="52">
        <v>3.3167330000000002</v>
      </c>
    </row>
    <row r="55" spans="1:25" x14ac:dyDescent="0.45">
      <c r="A55" s="61"/>
      <c r="B55" s="47">
        <v>53</v>
      </c>
      <c r="C55" s="48">
        <v>1143</v>
      </c>
      <c r="D55" s="47">
        <v>166</v>
      </c>
      <c r="E55" s="47">
        <v>864</v>
      </c>
      <c r="F55" s="47">
        <v>20</v>
      </c>
      <c r="G55" s="49">
        <v>71</v>
      </c>
      <c r="H55" s="47">
        <v>911</v>
      </c>
      <c r="I55" s="47">
        <v>112</v>
      </c>
      <c r="J55" s="47">
        <v>713</v>
      </c>
      <c r="K55" s="47">
        <v>14</v>
      </c>
      <c r="L55" s="47">
        <v>55</v>
      </c>
      <c r="M55" s="48">
        <v>973.40468699999997</v>
      </c>
      <c r="N55" s="47">
        <v>115.027027</v>
      </c>
      <c r="O55" s="47">
        <v>830.24405300000001</v>
      </c>
      <c r="P55" s="47">
        <v>1.3043480000000001</v>
      </c>
      <c r="Q55" s="49">
        <v>26.829267999999999</v>
      </c>
      <c r="R55" s="47">
        <v>897.00001199999997</v>
      </c>
      <c r="S55" s="47">
        <v>101.36018</v>
      </c>
      <c r="T55" s="50">
        <v>26.090637999999998</v>
      </c>
      <c r="U55" s="50">
        <v>2.5249000000000001</v>
      </c>
      <c r="V55" s="51">
        <v>523.62251400000002</v>
      </c>
      <c r="W55" s="50">
        <v>49.831347000000001</v>
      </c>
      <c r="X55" s="50">
        <v>10.941235000000001</v>
      </c>
      <c r="Y55" s="52">
        <v>1.6832670000000001</v>
      </c>
    </row>
    <row r="56" spans="1:25" x14ac:dyDescent="0.45">
      <c r="A56" s="61"/>
      <c r="B56" s="47">
        <v>54</v>
      </c>
      <c r="C56" s="48">
        <v>1243</v>
      </c>
      <c r="D56" s="47">
        <v>277</v>
      </c>
      <c r="E56" s="47">
        <v>735</v>
      </c>
      <c r="F56" s="47">
        <v>98</v>
      </c>
      <c r="G56" s="49">
        <v>112</v>
      </c>
      <c r="H56" s="47">
        <v>989</v>
      </c>
      <c r="I56" s="47">
        <v>190</v>
      </c>
      <c r="J56" s="47">
        <v>642</v>
      </c>
      <c r="K56" s="47">
        <v>64</v>
      </c>
      <c r="L56" s="47">
        <v>78</v>
      </c>
      <c r="M56" s="48">
        <v>1158.8341780000001</v>
      </c>
      <c r="N56" s="47">
        <v>234.66136299999999</v>
      </c>
      <c r="O56" s="47">
        <v>620.95082500000001</v>
      </c>
      <c r="P56" s="47">
        <v>263.78378800000002</v>
      </c>
      <c r="Q56" s="49">
        <v>39.438200999999999</v>
      </c>
      <c r="R56" s="47">
        <v>560.99999200000002</v>
      </c>
      <c r="S56" s="47">
        <v>89.626288000000002</v>
      </c>
      <c r="T56" s="50">
        <v>8.8305550000000004</v>
      </c>
      <c r="U56" s="50">
        <v>2.5972219999999999</v>
      </c>
      <c r="V56" s="51">
        <v>257.64444099999997</v>
      </c>
      <c r="W56" s="50">
        <v>32.959344999999999</v>
      </c>
      <c r="X56" s="50">
        <v>5.194445</v>
      </c>
      <c r="Y56" s="52">
        <v>0.51944400000000002</v>
      </c>
    </row>
    <row r="57" spans="1:25" x14ac:dyDescent="0.45">
      <c r="A57" s="61"/>
      <c r="B57" s="47">
        <v>55</v>
      </c>
      <c r="C57" s="48">
        <v>713</v>
      </c>
      <c r="D57" s="47">
        <v>152</v>
      </c>
      <c r="E57" s="47">
        <v>502</v>
      </c>
      <c r="F57" s="47">
        <v>23</v>
      </c>
      <c r="G57" s="49">
        <v>30</v>
      </c>
      <c r="H57" s="47">
        <v>585</v>
      </c>
      <c r="I57" s="47">
        <v>104</v>
      </c>
      <c r="J57" s="47">
        <v>437</v>
      </c>
      <c r="K57" s="47">
        <v>16</v>
      </c>
      <c r="L57" s="47">
        <v>22</v>
      </c>
      <c r="M57" s="48">
        <v>560.46762000000001</v>
      </c>
      <c r="N57" s="47">
        <v>147.65431699999999</v>
      </c>
      <c r="O57" s="47">
        <v>389.10959000000003</v>
      </c>
      <c r="P57" s="47">
        <v>23.703704999999999</v>
      </c>
      <c r="Q57" s="49">
        <v>0</v>
      </c>
      <c r="R57" s="47">
        <v>469.99999400000002</v>
      </c>
      <c r="S57" s="47">
        <v>85.784103000000002</v>
      </c>
      <c r="T57" s="50">
        <v>6.0204959999999996</v>
      </c>
      <c r="U57" s="50">
        <v>1.6054649999999999</v>
      </c>
      <c r="V57" s="51">
        <v>233.193851</v>
      </c>
      <c r="W57" s="50">
        <v>33.956207999999997</v>
      </c>
      <c r="X57" s="50">
        <v>4.0136640000000003</v>
      </c>
      <c r="Y57" s="52">
        <v>0</v>
      </c>
    </row>
    <row r="58" spans="1:25" x14ac:dyDescent="0.45">
      <c r="A58" s="61"/>
      <c r="B58" s="47">
        <v>56</v>
      </c>
      <c r="C58" s="48">
        <v>654</v>
      </c>
      <c r="D58" s="47">
        <v>141</v>
      </c>
      <c r="E58" s="47">
        <v>461</v>
      </c>
      <c r="F58" s="47">
        <v>29</v>
      </c>
      <c r="G58" s="49">
        <v>17</v>
      </c>
      <c r="H58" s="47">
        <v>478</v>
      </c>
      <c r="I58" s="47">
        <v>81</v>
      </c>
      <c r="J58" s="47">
        <v>362</v>
      </c>
      <c r="K58" s="47">
        <v>17</v>
      </c>
      <c r="L58" s="47">
        <v>12</v>
      </c>
      <c r="M58" s="48">
        <v>487.54365000000001</v>
      </c>
      <c r="N58" s="47">
        <v>45.459183000000003</v>
      </c>
      <c r="O58" s="47">
        <v>430.83446800000002</v>
      </c>
      <c r="P58" s="47">
        <v>0</v>
      </c>
      <c r="Q58" s="49">
        <v>11.25</v>
      </c>
      <c r="R58" s="47">
        <v>426.99998699999998</v>
      </c>
      <c r="S58" s="47">
        <v>77.935766999999998</v>
      </c>
      <c r="T58" s="50">
        <v>5.469684</v>
      </c>
      <c r="U58" s="50">
        <v>1.458582</v>
      </c>
      <c r="V58" s="51">
        <v>211.85909100000001</v>
      </c>
      <c r="W58" s="50">
        <v>30.849575000000002</v>
      </c>
      <c r="X58" s="50">
        <v>3.6464560000000001</v>
      </c>
      <c r="Y58" s="52">
        <v>0</v>
      </c>
    </row>
    <row r="59" spans="1:25" x14ac:dyDescent="0.45">
      <c r="A59" s="61"/>
      <c r="B59" s="47">
        <v>57</v>
      </c>
      <c r="C59" s="48">
        <v>807</v>
      </c>
      <c r="D59" s="47">
        <v>207</v>
      </c>
      <c r="E59" s="47">
        <v>531</v>
      </c>
      <c r="F59" s="47">
        <v>13</v>
      </c>
      <c r="G59" s="49">
        <v>34</v>
      </c>
      <c r="H59" s="47">
        <v>612</v>
      </c>
      <c r="I59" s="47">
        <v>128</v>
      </c>
      <c r="J59" s="47">
        <v>434</v>
      </c>
      <c r="K59" s="47">
        <v>9</v>
      </c>
      <c r="L59" s="47">
        <v>25</v>
      </c>
      <c r="M59" s="48">
        <v>755.00001799999995</v>
      </c>
      <c r="N59" s="47">
        <v>350</v>
      </c>
      <c r="O59" s="47">
        <v>405.000001</v>
      </c>
      <c r="P59" s="47">
        <v>0</v>
      </c>
      <c r="Q59" s="49">
        <v>0</v>
      </c>
      <c r="R59" s="47">
        <v>469.00000399999999</v>
      </c>
      <c r="S59" s="47">
        <v>62.979944000000003</v>
      </c>
      <c r="T59" s="50">
        <v>8.8941759999999999</v>
      </c>
      <c r="U59" s="50">
        <v>2.1051139999999999</v>
      </c>
      <c r="V59" s="51">
        <v>229.39417599999999</v>
      </c>
      <c r="W59" s="50">
        <v>22.1845</v>
      </c>
      <c r="X59" s="50">
        <v>4.5085230000000003</v>
      </c>
      <c r="Y59" s="52">
        <v>0.70170500000000002</v>
      </c>
    </row>
    <row r="60" spans="1:25" x14ac:dyDescent="0.45">
      <c r="A60" s="61"/>
      <c r="B60" s="47">
        <v>58</v>
      </c>
      <c r="C60" s="48">
        <v>610</v>
      </c>
      <c r="D60" s="47">
        <v>94</v>
      </c>
      <c r="E60" s="47">
        <v>482</v>
      </c>
      <c r="F60" s="47">
        <v>8</v>
      </c>
      <c r="G60" s="49">
        <v>16</v>
      </c>
      <c r="H60" s="47">
        <v>486</v>
      </c>
      <c r="I60" s="47">
        <v>67</v>
      </c>
      <c r="J60" s="47">
        <v>397</v>
      </c>
      <c r="K60" s="47">
        <v>4</v>
      </c>
      <c r="L60" s="47">
        <v>9</v>
      </c>
      <c r="M60" s="48">
        <v>466.48997100000003</v>
      </c>
      <c r="N60" s="47">
        <v>38.054484000000002</v>
      </c>
      <c r="O60" s="47">
        <v>417.066442</v>
      </c>
      <c r="P60" s="47">
        <v>3.75</v>
      </c>
      <c r="Q60" s="49">
        <v>7.6190480000000003</v>
      </c>
      <c r="R60" s="47">
        <v>417.00000999999997</v>
      </c>
      <c r="S60" s="47">
        <v>55.432344999999998</v>
      </c>
      <c r="T60" s="50">
        <v>5.4733720000000003</v>
      </c>
      <c r="U60" s="50">
        <v>2.0650460000000002</v>
      </c>
      <c r="V60" s="51">
        <v>228.18042299999999</v>
      </c>
      <c r="W60" s="50">
        <v>23.978992999999999</v>
      </c>
      <c r="X60" s="50">
        <v>3.029623</v>
      </c>
      <c r="Y60" s="52">
        <v>0.29058699999999998</v>
      </c>
    </row>
    <row r="61" spans="1:25" x14ac:dyDescent="0.45">
      <c r="A61" s="60"/>
      <c r="B61" s="47">
        <v>59</v>
      </c>
      <c r="C61" s="48">
        <v>555</v>
      </c>
      <c r="D61" s="47">
        <v>79</v>
      </c>
      <c r="E61" s="47">
        <v>446</v>
      </c>
      <c r="F61" s="47">
        <v>10</v>
      </c>
      <c r="G61" s="49">
        <v>8</v>
      </c>
      <c r="H61" s="47">
        <v>447</v>
      </c>
      <c r="I61" s="47">
        <v>48</v>
      </c>
      <c r="J61" s="47">
        <v>377</v>
      </c>
      <c r="K61" s="47">
        <v>7</v>
      </c>
      <c r="L61" s="47">
        <v>4</v>
      </c>
      <c r="M61" s="48">
        <v>472.32978000000003</v>
      </c>
      <c r="N61" s="47">
        <v>37.281554999999997</v>
      </c>
      <c r="O61" s="47">
        <v>393.31250899999998</v>
      </c>
      <c r="P61" s="47">
        <v>26.25</v>
      </c>
      <c r="Q61" s="49">
        <v>4.2857149999999997</v>
      </c>
      <c r="R61" s="47">
        <v>380.99999800000001</v>
      </c>
      <c r="S61" s="47">
        <v>28.061191000000001</v>
      </c>
      <c r="T61" s="50">
        <v>3.0138419999999999</v>
      </c>
      <c r="U61" s="50">
        <v>1.9749779999999999</v>
      </c>
      <c r="V61" s="51">
        <v>216.457278</v>
      </c>
      <c r="W61" s="50">
        <v>12.241595</v>
      </c>
      <c r="X61" s="50">
        <v>2.1167799999999999</v>
      </c>
      <c r="Y61" s="52">
        <v>0.82616199999999995</v>
      </c>
    </row>
    <row r="62" spans="1:25" x14ac:dyDescent="0.45">
      <c r="A62" s="61"/>
      <c r="B62" s="47">
        <v>60</v>
      </c>
      <c r="C62" s="48">
        <v>635</v>
      </c>
      <c r="D62" s="47">
        <v>56</v>
      </c>
      <c r="E62" s="47">
        <v>557</v>
      </c>
      <c r="F62" s="47">
        <v>8</v>
      </c>
      <c r="G62" s="49">
        <v>9</v>
      </c>
      <c r="H62" s="47">
        <v>540</v>
      </c>
      <c r="I62" s="47">
        <v>34</v>
      </c>
      <c r="J62" s="47">
        <v>492</v>
      </c>
      <c r="K62" s="47">
        <v>4</v>
      </c>
      <c r="L62" s="47">
        <v>6</v>
      </c>
      <c r="M62" s="48">
        <v>563.924801</v>
      </c>
      <c r="N62" s="47">
        <v>26.407767</v>
      </c>
      <c r="O62" s="47">
        <v>513.28846599999997</v>
      </c>
      <c r="P62" s="47">
        <v>15</v>
      </c>
      <c r="Q62" s="49">
        <v>6.428572</v>
      </c>
      <c r="R62" s="47">
        <v>493.00002000000001</v>
      </c>
      <c r="S62" s="47">
        <v>34.821905000000001</v>
      </c>
      <c r="T62" s="50">
        <v>3.6738010000000001</v>
      </c>
      <c r="U62" s="50">
        <v>2.695503</v>
      </c>
      <c r="V62" s="51">
        <v>279.509547</v>
      </c>
      <c r="W62" s="50">
        <v>14.930647</v>
      </c>
      <c r="X62" s="50">
        <v>2.565143</v>
      </c>
      <c r="Y62" s="52">
        <v>1.1738379999999999</v>
      </c>
    </row>
    <row r="63" spans="1:25" x14ac:dyDescent="0.45">
      <c r="A63" s="61"/>
      <c r="B63" s="47">
        <v>61</v>
      </c>
      <c r="C63" s="48">
        <v>348</v>
      </c>
      <c r="D63" s="47">
        <v>77</v>
      </c>
      <c r="E63" s="47">
        <v>233</v>
      </c>
      <c r="F63" s="47">
        <v>12</v>
      </c>
      <c r="G63" s="49">
        <v>20</v>
      </c>
      <c r="H63" s="47">
        <v>311</v>
      </c>
      <c r="I63" s="47">
        <v>58</v>
      </c>
      <c r="J63" s="47">
        <v>222</v>
      </c>
      <c r="K63" s="47">
        <v>11</v>
      </c>
      <c r="L63" s="47">
        <v>16</v>
      </c>
      <c r="M63" s="48">
        <v>316.61810000000003</v>
      </c>
      <c r="N63" s="47">
        <v>61.606216000000003</v>
      </c>
      <c r="O63" s="47">
        <v>232.09091000000001</v>
      </c>
      <c r="P63" s="47">
        <v>4.8529419999999996</v>
      </c>
      <c r="Q63" s="49">
        <v>16.734694000000001</v>
      </c>
      <c r="R63" s="47">
        <v>106</v>
      </c>
      <c r="S63" s="47">
        <v>19.347052000000001</v>
      </c>
      <c r="T63" s="50">
        <v>1.3578140000000001</v>
      </c>
      <c r="U63" s="50">
        <v>0.36208400000000002</v>
      </c>
      <c r="V63" s="51">
        <v>52.592655000000001</v>
      </c>
      <c r="W63" s="50">
        <v>7.6582080000000001</v>
      </c>
      <c r="X63" s="50">
        <v>0.90520900000000004</v>
      </c>
      <c r="Y63" s="52">
        <v>0</v>
      </c>
    </row>
    <row r="64" spans="1:25" x14ac:dyDescent="0.45">
      <c r="A64" s="61"/>
      <c r="B64" s="47">
        <v>62</v>
      </c>
      <c r="C64" s="48">
        <v>1470</v>
      </c>
      <c r="D64" s="47">
        <v>204</v>
      </c>
      <c r="E64" s="47">
        <v>910</v>
      </c>
      <c r="F64" s="47">
        <v>76</v>
      </c>
      <c r="G64" s="49">
        <v>261</v>
      </c>
      <c r="H64" s="47">
        <v>1106</v>
      </c>
      <c r="I64" s="47">
        <v>137</v>
      </c>
      <c r="J64" s="47">
        <v>717</v>
      </c>
      <c r="K64" s="47">
        <v>57</v>
      </c>
      <c r="L64" s="47">
        <v>185</v>
      </c>
      <c r="M64" s="48">
        <v>1107.852748</v>
      </c>
      <c r="N64" s="47">
        <v>143.857697</v>
      </c>
      <c r="O64" s="47">
        <v>738.03228899999999</v>
      </c>
      <c r="P64" s="47">
        <v>25.14706</v>
      </c>
      <c r="Q64" s="49">
        <v>198.14903000000001</v>
      </c>
      <c r="R64" s="47">
        <v>1024.0000050000001</v>
      </c>
      <c r="S64" s="47">
        <v>141.373606</v>
      </c>
      <c r="T64" s="50">
        <v>87.000000999999997</v>
      </c>
      <c r="U64" s="50">
        <v>14</v>
      </c>
      <c r="V64" s="51">
        <v>548.00000499999999</v>
      </c>
      <c r="W64" s="50">
        <v>55.658901</v>
      </c>
      <c r="X64" s="50">
        <v>29</v>
      </c>
      <c r="Y64" s="52">
        <v>5</v>
      </c>
    </row>
    <row r="65" spans="1:25" x14ac:dyDescent="0.45">
      <c r="A65" s="61"/>
      <c r="B65" s="47">
        <v>63</v>
      </c>
      <c r="C65" s="48">
        <v>770</v>
      </c>
      <c r="D65" s="47">
        <v>131</v>
      </c>
      <c r="E65" s="47">
        <v>553</v>
      </c>
      <c r="F65" s="47">
        <v>30</v>
      </c>
      <c r="G65" s="49">
        <v>32</v>
      </c>
      <c r="H65" s="47">
        <v>602</v>
      </c>
      <c r="I65" s="47">
        <v>89</v>
      </c>
      <c r="J65" s="47">
        <v>446</v>
      </c>
      <c r="K65" s="47">
        <v>25</v>
      </c>
      <c r="L65" s="47">
        <v>25</v>
      </c>
      <c r="M65" s="48">
        <v>445.30087600000002</v>
      </c>
      <c r="N65" s="47">
        <v>103.14570000000001</v>
      </c>
      <c r="O65" s="47">
        <v>320.95952599999998</v>
      </c>
      <c r="P65" s="47">
        <v>0</v>
      </c>
      <c r="Q65" s="49">
        <v>21.195651999999999</v>
      </c>
      <c r="R65" s="47">
        <v>495.99998099999999</v>
      </c>
      <c r="S65" s="47">
        <v>79.468455000000006</v>
      </c>
      <c r="T65" s="50">
        <v>6.7667120000000001</v>
      </c>
      <c r="U65" s="50">
        <v>3.721692</v>
      </c>
      <c r="V65" s="51">
        <v>255.78171800000001</v>
      </c>
      <c r="W65" s="50">
        <v>31.636731000000001</v>
      </c>
      <c r="X65" s="50">
        <v>2.7066849999999998</v>
      </c>
      <c r="Y65" s="52">
        <v>0.67667100000000002</v>
      </c>
    </row>
    <row r="66" spans="1:25" x14ac:dyDescent="0.45">
      <c r="A66" s="61"/>
      <c r="B66" s="47">
        <v>64</v>
      </c>
      <c r="C66" s="48">
        <v>382</v>
      </c>
      <c r="D66" s="47">
        <v>81</v>
      </c>
      <c r="E66" s="47">
        <v>264</v>
      </c>
      <c r="F66" s="47">
        <v>6</v>
      </c>
      <c r="G66" s="49">
        <v>25</v>
      </c>
      <c r="H66" s="47">
        <v>315</v>
      </c>
      <c r="I66" s="47">
        <v>62</v>
      </c>
      <c r="J66" s="47">
        <v>221</v>
      </c>
      <c r="K66" s="47">
        <v>6</v>
      </c>
      <c r="L66" s="47">
        <v>21</v>
      </c>
      <c r="M66" s="48">
        <v>248.69913199999999</v>
      </c>
      <c r="N66" s="47">
        <v>71.854307000000006</v>
      </c>
      <c r="O66" s="47">
        <v>159.040481</v>
      </c>
      <c r="P66" s="47">
        <v>0</v>
      </c>
      <c r="Q66" s="49">
        <v>17.804348000000001</v>
      </c>
      <c r="R66" s="47">
        <v>273.99999800000001</v>
      </c>
      <c r="S66" s="47">
        <v>43.899912999999998</v>
      </c>
      <c r="T66" s="50">
        <v>3.7380629999999999</v>
      </c>
      <c r="U66" s="50">
        <v>2.0559349999999998</v>
      </c>
      <c r="V66" s="51">
        <v>141.298778</v>
      </c>
      <c r="W66" s="50">
        <v>17.476742999999999</v>
      </c>
      <c r="X66" s="50">
        <v>1.495225</v>
      </c>
      <c r="Y66" s="52">
        <v>0.37380600000000003</v>
      </c>
    </row>
    <row r="67" spans="1:25" x14ac:dyDescent="0.45">
      <c r="A67" s="61"/>
      <c r="B67" s="47">
        <v>65</v>
      </c>
      <c r="C67" s="48">
        <v>527</v>
      </c>
      <c r="D67" s="47">
        <v>58</v>
      </c>
      <c r="E67" s="47">
        <v>421</v>
      </c>
      <c r="F67" s="47">
        <v>17</v>
      </c>
      <c r="G67" s="49">
        <v>25</v>
      </c>
      <c r="H67" s="47">
        <v>412</v>
      </c>
      <c r="I67" s="47">
        <v>43</v>
      </c>
      <c r="J67" s="47">
        <v>341</v>
      </c>
      <c r="K67" s="47">
        <v>7</v>
      </c>
      <c r="L67" s="47">
        <v>15</v>
      </c>
      <c r="M67" s="48">
        <v>351.203327</v>
      </c>
      <c r="N67" s="47">
        <v>12.647059</v>
      </c>
      <c r="O67" s="47">
        <v>318.55627199999998</v>
      </c>
      <c r="P67" s="47">
        <v>20.000001000000001</v>
      </c>
      <c r="Q67" s="49">
        <v>0</v>
      </c>
      <c r="R67" s="47">
        <v>377.000023</v>
      </c>
      <c r="S67" s="47">
        <v>39.373896999999999</v>
      </c>
      <c r="T67" s="50">
        <v>4.7448509999999997</v>
      </c>
      <c r="U67" s="50">
        <v>0.86270000000000002</v>
      </c>
      <c r="V67" s="51">
        <v>218.69451799999999</v>
      </c>
      <c r="W67" s="50">
        <v>19.206779000000001</v>
      </c>
      <c r="X67" s="50">
        <v>3.4508009999999998</v>
      </c>
      <c r="Y67" s="52">
        <v>0</v>
      </c>
    </row>
    <row r="68" spans="1:25" x14ac:dyDescent="0.45">
      <c r="A68" s="61"/>
      <c r="B68" s="47">
        <v>66</v>
      </c>
      <c r="C68" s="48">
        <v>543</v>
      </c>
      <c r="D68" s="47">
        <v>125</v>
      </c>
      <c r="E68" s="47">
        <v>374</v>
      </c>
      <c r="F68" s="47">
        <v>9</v>
      </c>
      <c r="G68" s="49">
        <v>25</v>
      </c>
      <c r="H68" s="47">
        <v>439</v>
      </c>
      <c r="I68" s="47">
        <v>90</v>
      </c>
      <c r="J68" s="47">
        <v>319</v>
      </c>
      <c r="K68" s="47">
        <v>5</v>
      </c>
      <c r="L68" s="47">
        <v>18</v>
      </c>
      <c r="M68" s="48">
        <v>388.20217200000002</v>
      </c>
      <c r="N68" s="47">
        <v>66.176472000000004</v>
      </c>
      <c r="O68" s="47">
        <v>287.66964200000001</v>
      </c>
      <c r="P68" s="47">
        <v>14.583334000000001</v>
      </c>
      <c r="Q68" s="49">
        <v>12.272727</v>
      </c>
      <c r="R68" s="47">
        <v>352.99999500000001</v>
      </c>
      <c r="S68" s="47">
        <v>42.308973000000002</v>
      </c>
      <c r="T68" s="50">
        <v>5.7271390000000002</v>
      </c>
      <c r="U68" s="50">
        <v>3.6445430000000001</v>
      </c>
      <c r="V68" s="51">
        <v>202.53244699999999</v>
      </c>
      <c r="W68" s="50">
        <v>19.705549000000001</v>
      </c>
      <c r="X68" s="50">
        <v>2.6032449999999998</v>
      </c>
      <c r="Y68" s="52">
        <v>3.1238939999999999</v>
      </c>
    </row>
    <row r="69" spans="1:25" x14ac:dyDescent="0.45">
      <c r="A69" s="61"/>
      <c r="B69" s="47">
        <v>67</v>
      </c>
      <c r="C69" s="48">
        <v>442</v>
      </c>
      <c r="D69" s="47">
        <v>35</v>
      </c>
      <c r="E69" s="47">
        <v>341</v>
      </c>
      <c r="F69" s="47">
        <v>18</v>
      </c>
      <c r="G69" s="49">
        <v>43</v>
      </c>
      <c r="H69" s="47">
        <v>408</v>
      </c>
      <c r="I69" s="47">
        <v>28</v>
      </c>
      <c r="J69" s="47">
        <v>326</v>
      </c>
      <c r="K69" s="47">
        <v>14</v>
      </c>
      <c r="L69" s="47">
        <v>35</v>
      </c>
      <c r="M69" s="48">
        <v>445.32520399999999</v>
      </c>
      <c r="N69" s="47">
        <v>35.184877</v>
      </c>
      <c r="O69" s="47">
        <v>360.495521</v>
      </c>
      <c r="P69" s="47">
        <v>13.039217000000001</v>
      </c>
      <c r="Q69" s="49">
        <v>36.605594000000004</v>
      </c>
      <c r="R69" s="47">
        <v>235.99999500000001</v>
      </c>
      <c r="S69" s="47">
        <v>32.757398999999999</v>
      </c>
      <c r="T69" s="50">
        <v>6.8208089999999997</v>
      </c>
      <c r="U69" s="50">
        <v>2.3385630000000002</v>
      </c>
      <c r="V69" s="51">
        <v>105.430223</v>
      </c>
      <c r="W69" s="50">
        <v>11.497629999999999</v>
      </c>
      <c r="X69" s="50">
        <v>3.1180840000000001</v>
      </c>
      <c r="Y69" s="52">
        <v>0.38976100000000002</v>
      </c>
    </row>
    <row r="70" spans="1:25" x14ac:dyDescent="0.45">
      <c r="A70" s="61"/>
      <c r="B70" s="47">
        <v>68</v>
      </c>
      <c r="C70" s="48">
        <v>977</v>
      </c>
      <c r="D70" s="47">
        <v>187</v>
      </c>
      <c r="E70" s="47">
        <v>521</v>
      </c>
      <c r="F70" s="47">
        <v>70</v>
      </c>
      <c r="G70" s="49">
        <v>178</v>
      </c>
      <c r="H70" s="47">
        <v>807</v>
      </c>
      <c r="I70" s="47">
        <v>137</v>
      </c>
      <c r="J70" s="47">
        <v>463</v>
      </c>
      <c r="K70" s="47">
        <v>57</v>
      </c>
      <c r="L70" s="47">
        <v>135</v>
      </c>
      <c r="M70" s="48">
        <v>834.51782000000003</v>
      </c>
      <c r="N70" s="47">
        <v>36.400967000000001</v>
      </c>
      <c r="O70" s="47">
        <v>572.78350999999998</v>
      </c>
      <c r="P70" s="47">
        <v>63.333336000000003</v>
      </c>
      <c r="Q70" s="49">
        <v>162</v>
      </c>
      <c r="R70" s="47">
        <v>344</v>
      </c>
      <c r="S70" s="47">
        <v>47.748075999999998</v>
      </c>
      <c r="T70" s="50">
        <v>9.9421970000000002</v>
      </c>
      <c r="U70" s="50">
        <v>3.4087529999999999</v>
      </c>
      <c r="V70" s="51">
        <v>153.67794799999999</v>
      </c>
      <c r="W70" s="50">
        <v>16.759257999999999</v>
      </c>
      <c r="X70" s="50">
        <v>4.5450039999999996</v>
      </c>
      <c r="Y70" s="52">
        <v>0.56812600000000002</v>
      </c>
    </row>
    <row r="71" spans="1:25" x14ac:dyDescent="0.45">
      <c r="A71" s="61"/>
      <c r="B71" s="47">
        <v>69</v>
      </c>
      <c r="C71" s="48">
        <v>565</v>
      </c>
      <c r="D71" s="47">
        <v>103</v>
      </c>
      <c r="E71" s="47">
        <v>396</v>
      </c>
      <c r="F71" s="47">
        <v>8</v>
      </c>
      <c r="G71" s="49">
        <v>52</v>
      </c>
      <c r="H71" s="47">
        <v>456</v>
      </c>
      <c r="I71" s="47">
        <v>70</v>
      </c>
      <c r="J71" s="47">
        <v>331</v>
      </c>
      <c r="K71" s="47">
        <v>8</v>
      </c>
      <c r="L71" s="47">
        <v>41</v>
      </c>
      <c r="M71" s="48">
        <v>501.24598099999997</v>
      </c>
      <c r="N71" s="47">
        <v>148.076931</v>
      </c>
      <c r="O71" s="47">
        <v>304.53680500000002</v>
      </c>
      <c r="P71" s="47">
        <v>7.0588240000000004</v>
      </c>
      <c r="Q71" s="49">
        <v>41.573427000000002</v>
      </c>
      <c r="R71" s="47">
        <v>339.000001</v>
      </c>
      <c r="S71" s="47">
        <v>47.054062999999999</v>
      </c>
      <c r="T71" s="50">
        <v>9.7976880000000008</v>
      </c>
      <c r="U71" s="50">
        <v>3.3592070000000001</v>
      </c>
      <c r="V71" s="51">
        <v>151.44426300000001</v>
      </c>
      <c r="W71" s="50">
        <v>16.515664000000001</v>
      </c>
      <c r="X71" s="50">
        <v>4.4789430000000001</v>
      </c>
      <c r="Y71" s="52">
        <v>0.55986800000000003</v>
      </c>
    </row>
    <row r="72" spans="1:25" x14ac:dyDescent="0.45">
      <c r="A72" s="61"/>
      <c r="B72" s="47">
        <v>70</v>
      </c>
      <c r="C72" s="48">
        <v>850</v>
      </c>
      <c r="D72" s="47">
        <v>142</v>
      </c>
      <c r="E72" s="47">
        <v>519</v>
      </c>
      <c r="F72" s="47">
        <v>34</v>
      </c>
      <c r="G72" s="49">
        <v>142</v>
      </c>
      <c r="H72" s="47">
        <v>684</v>
      </c>
      <c r="I72" s="47">
        <v>102</v>
      </c>
      <c r="J72" s="47">
        <v>439</v>
      </c>
      <c r="K72" s="47">
        <v>27</v>
      </c>
      <c r="L72" s="47">
        <v>107</v>
      </c>
      <c r="M72" s="48">
        <v>694.31076199999995</v>
      </c>
      <c r="N72" s="47">
        <v>110.337238</v>
      </c>
      <c r="O72" s="47">
        <v>442.58392300000003</v>
      </c>
      <c r="P72" s="47">
        <v>26.568629000000001</v>
      </c>
      <c r="Q72" s="49">
        <v>114.82098000000001</v>
      </c>
      <c r="R72" s="47">
        <v>469.00000199999999</v>
      </c>
      <c r="S72" s="47">
        <v>65.719157999999993</v>
      </c>
      <c r="T72" s="50">
        <v>14.096266999999999</v>
      </c>
      <c r="U72" s="50">
        <v>4.401999</v>
      </c>
      <c r="V72" s="51">
        <v>224.604524</v>
      </c>
      <c r="W72" s="50">
        <v>23.741655999999999</v>
      </c>
      <c r="X72" s="50">
        <v>6.3721730000000001</v>
      </c>
      <c r="Y72" s="52">
        <v>0.98508700000000005</v>
      </c>
    </row>
    <row r="73" spans="1:25" x14ac:dyDescent="0.45">
      <c r="A73" s="61"/>
      <c r="B73" s="47">
        <v>71</v>
      </c>
      <c r="C73" s="48">
        <v>901</v>
      </c>
      <c r="D73" s="47">
        <v>155</v>
      </c>
      <c r="E73" s="47">
        <v>643</v>
      </c>
      <c r="F73" s="47">
        <v>47</v>
      </c>
      <c r="G73" s="49">
        <v>43</v>
      </c>
      <c r="H73" s="47">
        <v>780</v>
      </c>
      <c r="I73" s="47">
        <v>119</v>
      </c>
      <c r="J73" s="47">
        <v>565</v>
      </c>
      <c r="K73" s="47">
        <v>47</v>
      </c>
      <c r="L73" s="47">
        <v>39</v>
      </c>
      <c r="M73" s="48">
        <v>599.87888099999998</v>
      </c>
      <c r="N73" s="47">
        <v>66.480447999999996</v>
      </c>
      <c r="O73" s="47">
        <v>489.17749400000002</v>
      </c>
      <c r="P73" s="47">
        <v>20.614034</v>
      </c>
      <c r="Q73" s="49">
        <v>22.34375</v>
      </c>
      <c r="R73" s="47">
        <v>523.99997900000005</v>
      </c>
      <c r="S73" s="47">
        <v>74.570273999999998</v>
      </c>
      <c r="T73" s="50">
        <v>16.747159</v>
      </c>
      <c r="U73" s="50">
        <v>4.4659089999999999</v>
      </c>
      <c r="V73" s="51">
        <v>278.74714899999998</v>
      </c>
      <c r="W73" s="50">
        <v>28.170991999999998</v>
      </c>
      <c r="X73" s="50">
        <v>7.4431820000000002</v>
      </c>
      <c r="Y73" s="52">
        <v>1.4886360000000001</v>
      </c>
    </row>
    <row r="74" spans="1:25" x14ac:dyDescent="0.45">
      <c r="A74" s="61"/>
      <c r="B74" s="47">
        <v>72</v>
      </c>
      <c r="C74" s="48">
        <v>639</v>
      </c>
      <c r="D74" s="47">
        <v>87</v>
      </c>
      <c r="E74" s="47">
        <v>426</v>
      </c>
      <c r="F74" s="47">
        <v>12</v>
      </c>
      <c r="G74" s="49">
        <v>74</v>
      </c>
      <c r="H74" s="47">
        <v>513</v>
      </c>
      <c r="I74" s="47">
        <v>60</v>
      </c>
      <c r="J74" s="47">
        <v>359</v>
      </c>
      <c r="K74" s="47">
        <v>10</v>
      </c>
      <c r="L74" s="47">
        <v>57</v>
      </c>
      <c r="M74" s="48">
        <v>384.12112400000001</v>
      </c>
      <c r="N74" s="47">
        <v>33.519553000000002</v>
      </c>
      <c r="O74" s="47">
        <v>310.822517</v>
      </c>
      <c r="P74" s="47">
        <v>4.3859649999999997</v>
      </c>
      <c r="Q74" s="49">
        <v>32.656249000000003</v>
      </c>
      <c r="R74" s="47">
        <v>460.00000999999997</v>
      </c>
      <c r="S74" s="47">
        <v>65.462457000000001</v>
      </c>
      <c r="T74" s="50">
        <v>14.701705</v>
      </c>
      <c r="U74" s="50">
        <v>3.920455</v>
      </c>
      <c r="V74" s="51">
        <v>244.701708</v>
      </c>
      <c r="W74" s="50">
        <v>24.730260999999999</v>
      </c>
      <c r="X74" s="50">
        <v>6.5340910000000001</v>
      </c>
      <c r="Y74" s="52">
        <v>1.306818</v>
      </c>
    </row>
    <row r="75" spans="1:25" x14ac:dyDescent="0.45">
      <c r="A75" s="61"/>
      <c r="B75" s="47">
        <v>73</v>
      </c>
      <c r="C75" s="48">
        <v>836</v>
      </c>
      <c r="D75" s="47">
        <v>101</v>
      </c>
      <c r="E75" s="47">
        <v>633</v>
      </c>
      <c r="F75" s="47">
        <v>30</v>
      </c>
      <c r="G75" s="49">
        <v>58</v>
      </c>
      <c r="H75" s="47">
        <v>660</v>
      </c>
      <c r="I75" s="47">
        <v>65</v>
      </c>
      <c r="J75" s="47">
        <v>519</v>
      </c>
      <c r="K75" s="47">
        <v>19</v>
      </c>
      <c r="L75" s="47">
        <v>47</v>
      </c>
      <c r="M75" s="48">
        <v>582.15179799999999</v>
      </c>
      <c r="N75" s="47">
        <v>69.382022000000006</v>
      </c>
      <c r="O75" s="47">
        <v>448.627118</v>
      </c>
      <c r="P75" s="47">
        <v>12.954546000000001</v>
      </c>
      <c r="Q75" s="49">
        <v>51.188119999999998</v>
      </c>
      <c r="R75" s="47">
        <v>639.00001499999996</v>
      </c>
      <c r="S75" s="47">
        <v>48.641129999999997</v>
      </c>
      <c r="T75" s="50">
        <v>30.065871999999999</v>
      </c>
      <c r="U75" s="50">
        <v>2.8061479999999999</v>
      </c>
      <c r="V75" s="51">
        <v>398.07215600000001</v>
      </c>
      <c r="W75" s="50">
        <v>18.742453999999999</v>
      </c>
      <c r="X75" s="50">
        <v>18.039522999999999</v>
      </c>
      <c r="Y75" s="52">
        <v>0.80175700000000005</v>
      </c>
    </row>
    <row r="76" spans="1:25" x14ac:dyDescent="0.45">
      <c r="A76" s="61"/>
      <c r="B76" s="47">
        <v>74</v>
      </c>
      <c r="C76" s="48">
        <v>604</v>
      </c>
      <c r="D76" s="47">
        <v>99</v>
      </c>
      <c r="E76" s="47">
        <v>474</v>
      </c>
      <c r="F76" s="47">
        <v>12</v>
      </c>
      <c r="G76" s="49">
        <v>15</v>
      </c>
      <c r="H76" s="47">
        <v>467</v>
      </c>
      <c r="I76" s="47">
        <v>61</v>
      </c>
      <c r="J76" s="47">
        <v>384</v>
      </c>
      <c r="K76" s="47">
        <v>8</v>
      </c>
      <c r="L76" s="47">
        <v>11</v>
      </c>
      <c r="M76" s="48">
        <v>462.93948999999998</v>
      </c>
      <c r="N76" s="47">
        <v>53.651116999999999</v>
      </c>
      <c r="O76" s="47">
        <v>352.15893399999999</v>
      </c>
      <c r="P76" s="47">
        <v>32.916666999999997</v>
      </c>
      <c r="Q76" s="49">
        <v>13.379447000000001</v>
      </c>
      <c r="R76" s="47">
        <v>477.99999400000002</v>
      </c>
      <c r="S76" s="47">
        <v>47.363117000000003</v>
      </c>
      <c r="T76" s="50">
        <v>14.752948999999999</v>
      </c>
      <c r="U76" s="50">
        <v>3.5883090000000002</v>
      </c>
      <c r="V76" s="51">
        <v>285.42249299999997</v>
      </c>
      <c r="W76" s="50">
        <v>20.669711</v>
      </c>
      <c r="X76" s="50">
        <v>8.2594390000000004</v>
      </c>
      <c r="Y76" s="52">
        <v>2.5060570000000002</v>
      </c>
    </row>
    <row r="77" spans="1:25" x14ac:dyDescent="0.45">
      <c r="A77" s="61"/>
      <c r="B77" s="47">
        <v>75</v>
      </c>
      <c r="C77" s="48">
        <v>604</v>
      </c>
      <c r="D77" s="47">
        <v>109</v>
      </c>
      <c r="E77" s="47">
        <v>462</v>
      </c>
      <c r="F77" s="47">
        <v>4</v>
      </c>
      <c r="G77" s="49">
        <v>22</v>
      </c>
      <c r="H77" s="47">
        <v>478</v>
      </c>
      <c r="I77" s="47">
        <v>72</v>
      </c>
      <c r="J77" s="47">
        <v>382</v>
      </c>
      <c r="K77" s="47">
        <v>3</v>
      </c>
      <c r="L77" s="47">
        <v>16</v>
      </c>
      <c r="M77" s="48">
        <v>558.85833700000001</v>
      </c>
      <c r="N77" s="47">
        <v>95.172415999999998</v>
      </c>
      <c r="O77" s="47">
        <v>360.17142799999999</v>
      </c>
      <c r="P77" s="47">
        <v>37.5</v>
      </c>
      <c r="Q77" s="49">
        <v>24.347826000000001</v>
      </c>
      <c r="R77" s="47">
        <v>432.00002899999998</v>
      </c>
      <c r="S77" s="47">
        <v>36.120517</v>
      </c>
      <c r="T77" s="50">
        <v>18.045006999999998</v>
      </c>
      <c r="U77" s="50">
        <v>2.336157</v>
      </c>
      <c r="V77" s="51">
        <v>265.47731800000003</v>
      </c>
      <c r="W77" s="50">
        <v>14.631375999999999</v>
      </c>
      <c r="X77" s="50">
        <v>10.652373000000001</v>
      </c>
      <c r="Y77" s="52">
        <v>1.104052</v>
      </c>
    </row>
    <row r="78" spans="1:25" x14ac:dyDescent="0.45">
      <c r="A78" s="61"/>
      <c r="B78" s="47">
        <v>76</v>
      </c>
      <c r="C78" s="48">
        <v>770</v>
      </c>
      <c r="D78" s="47">
        <v>103</v>
      </c>
      <c r="E78" s="47">
        <v>612</v>
      </c>
      <c r="F78" s="47">
        <v>11</v>
      </c>
      <c r="G78" s="49">
        <v>34</v>
      </c>
      <c r="H78" s="47">
        <v>618</v>
      </c>
      <c r="I78" s="47">
        <v>72</v>
      </c>
      <c r="J78" s="47">
        <v>506</v>
      </c>
      <c r="K78" s="47">
        <v>9</v>
      </c>
      <c r="L78" s="47">
        <v>25</v>
      </c>
      <c r="M78" s="48">
        <v>567.32285300000001</v>
      </c>
      <c r="N78" s="47">
        <v>34.394905999999999</v>
      </c>
      <c r="O78" s="47">
        <v>505.18844999999999</v>
      </c>
      <c r="P78" s="47">
        <v>21.857143000000001</v>
      </c>
      <c r="Q78" s="49">
        <v>5.8823530000000002</v>
      </c>
      <c r="R78" s="47">
        <v>618.00001799999995</v>
      </c>
      <c r="S78" s="47">
        <v>49.902676</v>
      </c>
      <c r="T78" s="50">
        <v>22.014249</v>
      </c>
      <c r="U78" s="50">
        <v>2.401554</v>
      </c>
      <c r="V78" s="51">
        <v>390.65286500000002</v>
      </c>
      <c r="W78" s="50">
        <v>21.832419999999999</v>
      </c>
      <c r="X78" s="50">
        <v>10.806995000000001</v>
      </c>
      <c r="Y78" s="52">
        <v>1.6010359999999999</v>
      </c>
    </row>
    <row r="79" spans="1:25" x14ac:dyDescent="0.45">
      <c r="A79" s="61"/>
      <c r="B79" s="47">
        <v>77</v>
      </c>
      <c r="C79" s="48">
        <v>550</v>
      </c>
      <c r="D79" s="47">
        <v>49</v>
      </c>
      <c r="E79" s="47">
        <v>454</v>
      </c>
      <c r="F79" s="47">
        <v>11</v>
      </c>
      <c r="G79" s="49">
        <v>25</v>
      </c>
      <c r="H79" s="47">
        <v>442</v>
      </c>
      <c r="I79" s="47">
        <v>32</v>
      </c>
      <c r="J79" s="47">
        <v>378</v>
      </c>
      <c r="K79" s="47">
        <v>6</v>
      </c>
      <c r="L79" s="47">
        <v>17</v>
      </c>
      <c r="M79" s="48">
        <v>310.037441</v>
      </c>
      <c r="N79" s="47">
        <v>19.568345000000001</v>
      </c>
      <c r="O79" s="47">
        <v>263.374233</v>
      </c>
      <c r="P79" s="47">
        <v>3.9130440000000002</v>
      </c>
      <c r="Q79" s="49">
        <v>23.181818</v>
      </c>
      <c r="R79" s="47">
        <v>447.99999800000001</v>
      </c>
      <c r="S79" s="47">
        <v>36.175401000000001</v>
      </c>
      <c r="T79" s="50">
        <v>15.958549</v>
      </c>
      <c r="U79" s="50">
        <v>1.7409330000000001</v>
      </c>
      <c r="V79" s="51">
        <v>283.191709</v>
      </c>
      <c r="W79" s="50">
        <v>15.826738000000001</v>
      </c>
      <c r="X79" s="50">
        <v>7.8341969999999996</v>
      </c>
      <c r="Y79" s="52">
        <v>1.160622</v>
      </c>
    </row>
    <row r="80" spans="1:25" x14ac:dyDescent="0.45">
      <c r="A80" s="61"/>
      <c r="B80" s="47">
        <v>78</v>
      </c>
      <c r="C80" s="48">
        <v>650</v>
      </c>
      <c r="D80" s="47">
        <v>58</v>
      </c>
      <c r="E80" s="47">
        <v>524</v>
      </c>
      <c r="F80" s="47">
        <v>22</v>
      </c>
      <c r="G80" s="49">
        <v>37</v>
      </c>
      <c r="H80" s="47">
        <v>516</v>
      </c>
      <c r="I80" s="47">
        <v>39</v>
      </c>
      <c r="J80" s="47">
        <v>434</v>
      </c>
      <c r="K80" s="47">
        <v>16</v>
      </c>
      <c r="L80" s="47">
        <v>23</v>
      </c>
      <c r="M80" s="48">
        <v>496.20342900000003</v>
      </c>
      <c r="N80" s="47">
        <v>18.630573999999999</v>
      </c>
      <c r="O80" s="47">
        <v>433.30395099999998</v>
      </c>
      <c r="P80" s="47">
        <v>38.857143999999998</v>
      </c>
      <c r="Q80" s="49">
        <v>5.4117649999999999</v>
      </c>
      <c r="R80" s="47">
        <v>478.00000799999998</v>
      </c>
      <c r="S80" s="47">
        <v>38.597861999999999</v>
      </c>
      <c r="T80" s="50">
        <v>17.027203</v>
      </c>
      <c r="U80" s="50">
        <v>1.857513</v>
      </c>
      <c r="V80" s="51">
        <v>302.15544999999997</v>
      </c>
      <c r="W80" s="50">
        <v>16.886564</v>
      </c>
      <c r="X80" s="50">
        <v>8.3588090000000008</v>
      </c>
      <c r="Y80" s="52">
        <v>1.2383420000000001</v>
      </c>
    </row>
    <row r="81" spans="1:25" x14ac:dyDescent="0.45">
      <c r="A81" s="61"/>
      <c r="B81" s="47">
        <v>79</v>
      </c>
      <c r="C81" s="48">
        <v>519</v>
      </c>
      <c r="D81" s="47">
        <v>31</v>
      </c>
      <c r="E81" s="47">
        <v>420</v>
      </c>
      <c r="F81" s="47">
        <v>3</v>
      </c>
      <c r="G81" s="49">
        <v>60</v>
      </c>
      <c r="H81" s="47">
        <v>451</v>
      </c>
      <c r="I81" s="47">
        <v>24</v>
      </c>
      <c r="J81" s="47">
        <v>366</v>
      </c>
      <c r="K81" s="47">
        <v>3</v>
      </c>
      <c r="L81" s="47">
        <v>54</v>
      </c>
      <c r="M81" s="48">
        <v>402.84819399999998</v>
      </c>
      <c r="N81" s="47">
        <v>25.617978000000001</v>
      </c>
      <c r="O81" s="47">
        <v>316.37287600000002</v>
      </c>
      <c r="P81" s="47">
        <v>2.045455</v>
      </c>
      <c r="Q81" s="49">
        <v>58.811881</v>
      </c>
      <c r="R81" s="47">
        <v>373.99999500000001</v>
      </c>
      <c r="S81" s="47">
        <v>28.164660000000001</v>
      </c>
      <c r="T81" s="50">
        <v>17.409033999999998</v>
      </c>
      <c r="U81" s="50">
        <v>1.624843</v>
      </c>
      <c r="V81" s="51">
        <v>233.49560500000001</v>
      </c>
      <c r="W81" s="50">
        <v>10.852437999999999</v>
      </c>
      <c r="X81" s="50">
        <v>10.44542</v>
      </c>
      <c r="Y81" s="52">
        <v>0.46424100000000001</v>
      </c>
    </row>
    <row r="82" spans="1:25" x14ac:dyDescent="0.45">
      <c r="A82" s="61"/>
      <c r="B82" s="47">
        <v>80</v>
      </c>
      <c r="C82" s="48">
        <v>964</v>
      </c>
      <c r="D82" s="47">
        <v>120</v>
      </c>
      <c r="E82" s="47">
        <v>704</v>
      </c>
      <c r="F82" s="47">
        <v>20</v>
      </c>
      <c r="G82" s="49">
        <v>109</v>
      </c>
      <c r="H82" s="47">
        <v>778</v>
      </c>
      <c r="I82" s="47">
        <v>83</v>
      </c>
      <c r="J82" s="47">
        <v>600</v>
      </c>
      <c r="K82" s="47">
        <v>13</v>
      </c>
      <c r="L82" s="47">
        <v>76</v>
      </c>
      <c r="M82" s="48">
        <v>580.92437099999995</v>
      </c>
      <c r="N82" s="47">
        <v>50.755395999999998</v>
      </c>
      <c r="O82" s="47">
        <v>418.05434400000001</v>
      </c>
      <c r="P82" s="47">
        <v>8.4782609999999998</v>
      </c>
      <c r="Q82" s="49">
        <v>103.63636099999999</v>
      </c>
      <c r="R82" s="47">
        <v>687.00000499999999</v>
      </c>
      <c r="S82" s="47">
        <v>54.717198000000003</v>
      </c>
      <c r="T82" s="50">
        <v>26.601009999999999</v>
      </c>
      <c r="U82" s="50">
        <v>8.6742430000000006</v>
      </c>
      <c r="V82" s="51">
        <v>445.85606899999999</v>
      </c>
      <c r="W82" s="50">
        <v>31.542854999999999</v>
      </c>
      <c r="X82" s="50">
        <v>14.457070999999999</v>
      </c>
      <c r="Y82" s="52">
        <v>1.7348479999999999</v>
      </c>
    </row>
    <row r="83" spans="1:25" x14ac:dyDescent="0.45">
      <c r="A83" s="61"/>
      <c r="B83" s="47">
        <v>81</v>
      </c>
      <c r="C83" s="48">
        <v>576</v>
      </c>
      <c r="D83" s="47">
        <v>65</v>
      </c>
      <c r="E83" s="47">
        <v>465</v>
      </c>
      <c r="F83" s="47">
        <v>9</v>
      </c>
      <c r="G83" s="49">
        <v>37</v>
      </c>
      <c r="H83" s="47">
        <v>487</v>
      </c>
      <c r="I83" s="47">
        <v>51</v>
      </c>
      <c r="J83" s="47">
        <v>396</v>
      </c>
      <c r="K83" s="47">
        <v>5</v>
      </c>
      <c r="L83" s="47">
        <v>35</v>
      </c>
      <c r="M83" s="48">
        <v>372.58596499999999</v>
      </c>
      <c r="N83" s="47">
        <v>48.796630999999998</v>
      </c>
      <c r="O83" s="47">
        <v>283.88104099999998</v>
      </c>
      <c r="P83" s="47">
        <v>2.6086960000000001</v>
      </c>
      <c r="Q83" s="49">
        <v>37.299594999999997</v>
      </c>
      <c r="R83" s="47">
        <v>455.99998699999998</v>
      </c>
      <c r="S83" s="47">
        <v>36.497390000000003</v>
      </c>
      <c r="T83" s="50">
        <v>18.893937999999999</v>
      </c>
      <c r="U83" s="50">
        <v>5.5317059999999998</v>
      </c>
      <c r="V83" s="51">
        <v>292.741195</v>
      </c>
      <c r="W83" s="50">
        <v>20.612428000000001</v>
      </c>
      <c r="X83" s="50">
        <v>10.011691000000001</v>
      </c>
      <c r="Y83" s="52">
        <v>1.063131</v>
      </c>
    </row>
    <row r="84" spans="1:25" x14ac:dyDescent="0.45">
      <c r="A84" s="61"/>
      <c r="B84" s="47">
        <v>82</v>
      </c>
      <c r="C84" s="48">
        <v>435</v>
      </c>
      <c r="D84" s="47">
        <v>56</v>
      </c>
      <c r="E84" s="47">
        <v>308</v>
      </c>
      <c r="F84" s="47">
        <v>10</v>
      </c>
      <c r="G84" s="49">
        <v>55</v>
      </c>
      <c r="H84" s="47">
        <v>335</v>
      </c>
      <c r="I84" s="47">
        <v>39</v>
      </c>
      <c r="J84" s="47">
        <v>247</v>
      </c>
      <c r="K84" s="47">
        <v>9</v>
      </c>
      <c r="L84" s="47">
        <v>36</v>
      </c>
      <c r="M84" s="48">
        <v>295.56216000000001</v>
      </c>
      <c r="N84" s="47">
        <v>18.630573999999999</v>
      </c>
      <c r="O84" s="47">
        <v>246.60385299999999</v>
      </c>
      <c r="P84" s="47">
        <v>21.857144000000002</v>
      </c>
      <c r="Q84" s="49">
        <v>8.4705890000000004</v>
      </c>
      <c r="R84" s="47">
        <v>251.00000299999999</v>
      </c>
      <c r="S84" s="47">
        <v>24.414850000000001</v>
      </c>
      <c r="T84" s="50">
        <v>8.8772490000000008</v>
      </c>
      <c r="U84" s="50">
        <v>1.855656</v>
      </c>
      <c r="V84" s="51">
        <v>154.80301800000001</v>
      </c>
      <c r="W84" s="50">
        <v>11.900824</v>
      </c>
      <c r="X84" s="50">
        <v>4.1385110000000003</v>
      </c>
      <c r="Y84" s="52">
        <v>0.84925700000000004</v>
      </c>
    </row>
    <row r="85" spans="1:25" x14ac:dyDescent="0.45">
      <c r="A85" s="61"/>
      <c r="B85" s="47">
        <v>83</v>
      </c>
      <c r="C85" s="48">
        <v>746</v>
      </c>
      <c r="D85" s="47">
        <v>66</v>
      </c>
      <c r="E85" s="47">
        <v>633</v>
      </c>
      <c r="F85" s="47">
        <v>6</v>
      </c>
      <c r="G85" s="49">
        <v>31</v>
      </c>
      <c r="H85" s="47">
        <v>591</v>
      </c>
      <c r="I85" s="47">
        <v>44</v>
      </c>
      <c r="J85" s="47">
        <v>512</v>
      </c>
      <c r="K85" s="47">
        <v>4</v>
      </c>
      <c r="L85" s="47">
        <v>22</v>
      </c>
      <c r="M85" s="48">
        <v>613.25970700000005</v>
      </c>
      <c r="N85" s="47">
        <v>68.577498000000006</v>
      </c>
      <c r="O85" s="47">
        <v>368.351674</v>
      </c>
      <c r="P85" s="47">
        <v>127.42857600000001</v>
      </c>
      <c r="Q85" s="49">
        <v>18.901961</v>
      </c>
      <c r="R85" s="47">
        <v>533.99997399999995</v>
      </c>
      <c r="S85" s="47">
        <v>53.782398000000001</v>
      </c>
      <c r="T85" s="50">
        <v>17.436734000000001</v>
      </c>
      <c r="U85" s="50">
        <v>3.9959180000000001</v>
      </c>
      <c r="V85" s="51">
        <v>330.57141200000001</v>
      </c>
      <c r="W85" s="50">
        <v>26.28463</v>
      </c>
      <c r="X85" s="50">
        <v>8.3551020000000005</v>
      </c>
      <c r="Y85" s="52">
        <v>1.8163260000000001</v>
      </c>
    </row>
    <row r="86" spans="1:25" x14ac:dyDescent="0.45">
      <c r="A86" s="61"/>
      <c r="B86" s="47">
        <v>84</v>
      </c>
      <c r="C86" s="48">
        <v>626</v>
      </c>
      <c r="D86" s="47">
        <v>66</v>
      </c>
      <c r="E86" s="47">
        <v>499</v>
      </c>
      <c r="F86" s="47">
        <v>6</v>
      </c>
      <c r="G86" s="49">
        <v>47</v>
      </c>
      <c r="H86" s="47">
        <v>487</v>
      </c>
      <c r="I86" s="47">
        <v>38</v>
      </c>
      <c r="J86" s="47">
        <v>402</v>
      </c>
      <c r="K86" s="47">
        <v>3</v>
      </c>
      <c r="L86" s="47">
        <v>36</v>
      </c>
      <c r="M86" s="48">
        <v>449.96815500000002</v>
      </c>
      <c r="N86" s="47">
        <v>21.990739999999999</v>
      </c>
      <c r="O86" s="47">
        <v>382.617414</v>
      </c>
      <c r="P86" s="47">
        <v>0</v>
      </c>
      <c r="Q86" s="49">
        <v>45.360000999999997</v>
      </c>
      <c r="R86" s="47">
        <v>597.99999200000002</v>
      </c>
      <c r="S86" s="47">
        <v>54.995628000000004</v>
      </c>
      <c r="T86" s="50">
        <v>23.648584</v>
      </c>
      <c r="U86" s="50">
        <v>4.3382519999999998</v>
      </c>
      <c r="V86" s="51">
        <v>366.69397099999998</v>
      </c>
      <c r="W86" s="50">
        <v>26.688528000000002</v>
      </c>
      <c r="X86" s="50">
        <v>10.634829999999999</v>
      </c>
      <c r="Y86" s="52">
        <v>2.0068809999999999</v>
      </c>
    </row>
    <row r="87" spans="1:25" x14ac:dyDescent="0.45">
      <c r="A87" s="61"/>
      <c r="B87" s="47">
        <v>85</v>
      </c>
      <c r="C87" s="48">
        <v>629</v>
      </c>
      <c r="D87" s="47">
        <v>84</v>
      </c>
      <c r="E87" s="47">
        <v>436</v>
      </c>
      <c r="F87" s="47">
        <v>2</v>
      </c>
      <c r="G87" s="49">
        <v>92</v>
      </c>
      <c r="H87" s="47">
        <v>445</v>
      </c>
      <c r="I87" s="47">
        <v>57</v>
      </c>
      <c r="J87" s="47">
        <v>322</v>
      </c>
      <c r="K87" s="47">
        <v>0</v>
      </c>
      <c r="L87" s="47">
        <v>55</v>
      </c>
      <c r="M87" s="48">
        <v>410.19163800000001</v>
      </c>
      <c r="N87" s="47">
        <v>46.538176999999997</v>
      </c>
      <c r="O87" s="47">
        <v>300.65346299999999</v>
      </c>
      <c r="P87" s="47">
        <v>0</v>
      </c>
      <c r="Q87" s="49">
        <v>63.000000999999997</v>
      </c>
      <c r="R87" s="47">
        <v>458</v>
      </c>
      <c r="S87" s="47">
        <v>26.321929000000001</v>
      </c>
      <c r="T87" s="50">
        <v>30.557585</v>
      </c>
      <c r="U87" s="50">
        <v>2.9102459999999999</v>
      </c>
      <c r="V87" s="51">
        <v>270.28912600000001</v>
      </c>
      <c r="W87" s="50">
        <v>12.148583</v>
      </c>
      <c r="X87" s="50">
        <v>12.004766</v>
      </c>
      <c r="Y87" s="52">
        <v>1.4551229999999999</v>
      </c>
    </row>
    <row r="88" spans="1:25" x14ac:dyDescent="0.45">
      <c r="A88" s="61"/>
      <c r="B88" s="47">
        <v>86</v>
      </c>
      <c r="C88" s="48">
        <v>480</v>
      </c>
      <c r="D88" s="47">
        <v>97</v>
      </c>
      <c r="E88" s="47">
        <v>349</v>
      </c>
      <c r="F88" s="47">
        <v>9</v>
      </c>
      <c r="G88" s="49">
        <v>24</v>
      </c>
      <c r="H88" s="47">
        <v>376</v>
      </c>
      <c r="I88" s="47">
        <v>57</v>
      </c>
      <c r="J88" s="47">
        <v>298</v>
      </c>
      <c r="K88" s="47">
        <v>7</v>
      </c>
      <c r="L88" s="47">
        <v>13</v>
      </c>
      <c r="M88" s="48">
        <v>329.25663300000002</v>
      </c>
      <c r="N88" s="47">
        <v>58.461539999999999</v>
      </c>
      <c r="O88" s="47">
        <v>267.68398100000002</v>
      </c>
      <c r="P88" s="47">
        <v>3.1111110000000002</v>
      </c>
      <c r="Q88" s="49">
        <v>0</v>
      </c>
      <c r="R88" s="47">
        <v>284</v>
      </c>
      <c r="S88" s="47">
        <v>33.786309000000003</v>
      </c>
      <c r="T88" s="50">
        <v>7.652336</v>
      </c>
      <c r="U88" s="50">
        <v>1.4702139999999999</v>
      </c>
      <c r="V88" s="51">
        <v>140.07340600000001</v>
      </c>
      <c r="W88" s="50">
        <v>7.0001579999999999</v>
      </c>
      <c r="X88" s="50">
        <v>2.8446630000000002</v>
      </c>
      <c r="Y88" s="52">
        <v>0.23510700000000001</v>
      </c>
    </row>
    <row r="89" spans="1:25" x14ac:dyDescent="0.45">
      <c r="A89" s="61"/>
      <c r="B89" s="47">
        <v>87</v>
      </c>
      <c r="C89" s="48">
        <v>1196</v>
      </c>
      <c r="D89" s="47">
        <v>159</v>
      </c>
      <c r="E89" s="47">
        <v>918</v>
      </c>
      <c r="F89" s="47">
        <v>7</v>
      </c>
      <c r="G89" s="49">
        <v>99</v>
      </c>
      <c r="H89" s="47">
        <v>965</v>
      </c>
      <c r="I89" s="47">
        <v>110</v>
      </c>
      <c r="J89" s="47">
        <v>767</v>
      </c>
      <c r="K89" s="47">
        <v>5</v>
      </c>
      <c r="L89" s="47">
        <v>74</v>
      </c>
      <c r="M89" s="48">
        <v>876.92200100000002</v>
      </c>
      <c r="N89" s="47">
        <v>73.449073999999996</v>
      </c>
      <c r="O89" s="47">
        <v>711.71736299999998</v>
      </c>
      <c r="P89" s="47">
        <v>0</v>
      </c>
      <c r="Q89" s="49">
        <v>91.755554000000004</v>
      </c>
      <c r="R89" s="47">
        <v>915.99999100000002</v>
      </c>
      <c r="S89" s="47">
        <v>66.593878000000004</v>
      </c>
      <c r="T89" s="50">
        <v>53.123806000000002</v>
      </c>
      <c r="U89" s="50">
        <v>5.9544040000000003</v>
      </c>
      <c r="V89" s="51">
        <v>541.96616200000005</v>
      </c>
      <c r="W89" s="50">
        <v>30.410140999999999</v>
      </c>
      <c r="X89" s="50">
        <v>21.820481999999998</v>
      </c>
      <c r="Y89" s="52">
        <v>2.637305</v>
      </c>
    </row>
    <row r="90" spans="1:25" x14ac:dyDescent="0.45">
      <c r="A90" s="61"/>
      <c r="B90" s="47">
        <v>88</v>
      </c>
      <c r="C90" s="48">
        <v>581</v>
      </c>
      <c r="D90" s="47">
        <v>69</v>
      </c>
      <c r="E90" s="47">
        <v>335</v>
      </c>
      <c r="F90" s="47">
        <v>16</v>
      </c>
      <c r="G90" s="49">
        <v>133</v>
      </c>
      <c r="H90" s="47">
        <v>409</v>
      </c>
      <c r="I90" s="47">
        <v>44</v>
      </c>
      <c r="J90" s="47">
        <v>256</v>
      </c>
      <c r="K90" s="47">
        <v>10</v>
      </c>
      <c r="L90" s="47">
        <v>85</v>
      </c>
      <c r="M90" s="48">
        <v>376.21983399999999</v>
      </c>
      <c r="N90" s="47">
        <v>25.462963999999999</v>
      </c>
      <c r="O90" s="47">
        <v>243.656868</v>
      </c>
      <c r="P90" s="47">
        <v>0</v>
      </c>
      <c r="Q90" s="49">
        <v>107.099996</v>
      </c>
      <c r="R90" s="47">
        <v>446.00000599999998</v>
      </c>
      <c r="S90" s="47">
        <v>37.389538000000002</v>
      </c>
      <c r="T90" s="50">
        <v>30.208753999999999</v>
      </c>
      <c r="U90" s="50">
        <v>3.2693599999999998</v>
      </c>
      <c r="V90" s="51">
        <v>256.00561599999997</v>
      </c>
      <c r="W90" s="50">
        <v>17.086220999999998</v>
      </c>
      <c r="X90" s="50">
        <v>13.732884</v>
      </c>
      <c r="Y90" s="52">
        <v>0.20202000000000001</v>
      </c>
    </row>
    <row r="91" spans="1:25" ht="12" thickBot="1" x14ac:dyDescent="0.5">
      <c r="A91" s="65"/>
      <c r="B91" s="66">
        <v>89</v>
      </c>
      <c r="C91" s="67">
        <v>100</v>
      </c>
      <c r="D91" s="66">
        <v>35</v>
      </c>
      <c r="E91" s="66">
        <v>61</v>
      </c>
      <c r="F91" s="66">
        <v>0</v>
      </c>
      <c r="G91" s="68">
        <v>1</v>
      </c>
      <c r="H91" s="66">
        <v>75</v>
      </c>
      <c r="I91" s="66">
        <v>26</v>
      </c>
      <c r="J91" s="66">
        <v>46</v>
      </c>
      <c r="K91" s="66">
        <v>0</v>
      </c>
      <c r="L91" s="66">
        <v>1</v>
      </c>
      <c r="M91" s="67">
        <v>61.114704000000003</v>
      </c>
      <c r="N91" s="66">
        <v>24.375</v>
      </c>
      <c r="O91" s="66">
        <v>35.148367</v>
      </c>
      <c r="P91" s="66">
        <v>0</v>
      </c>
      <c r="Q91" s="68">
        <v>1.591337</v>
      </c>
      <c r="R91" s="66">
        <v>77</v>
      </c>
      <c r="S91" s="66">
        <v>12.244958</v>
      </c>
      <c r="T91" s="69">
        <v>0</v>
      </c>
      <c r="U91" s="69">
        <v>0</v>
      </c>
      <c r="V91" s="70">
        <v>27</v>
      </c>
      <c r="W91" s="69">
        <v>0</v>
      </c>
      <c r="X91" s="69">
        <v>0</v>
      </c>
      <c r="Y91" s="71">
        <v>0</v>
      </c>
    </row>
    <row r="92" spans="1:25" x14ac:dyDescent="0.45">
      <c r="A92" s="53"/>
      <c r="B92" s="47"/>
      <c r="C92" s="47"/>
      <c r="D92" s="47"/>
      <c r="E92" s="47"/>
      <c r="F92" s="47"/>
      <c r="G92" s="49"/>
      <c r="H92" s="47"/>
      <c r="I92" s="47"/>
      <c r="J92" s="47"/>
      <c r="K92" s="47"/>
      <c r="L92" s="47"/>
      <c r="M92" s="47"/>
      <c r="N92" s="47"/>
      <c r="O92" s="47"/>
      <c r="P92" s="47"/>
      <c r="Q92" s="49"/>
      <c r="R92" s="47"/>
      <c r="S92" s="47"/>
      <c r="T92" s="50"/>
      <c r="U92" s="50"/>
      <c r="V92" s="50"/>
      <c r="W92" s="50"/>
      <c r="X92" s="50"/>
      <c r="Y92" s="50"/>
    </row>
    <row r="93" spans="1:25" s="59" customFormat="1" ht="10.5" x14ac:dyDescent="0.4">
      <c r="A93" s="56"/>
      <c r="B93" s="56" t="s">
        <v>9</v>
      </c>
      <c r="C93" s="57">
        <f>SUM(C3:C92)</f>
        <v>68747</v>
      </c>
      <c r="D93" s="57">
        <f>SUM(D3:D92)</f>
        <v>20810</v>
      </c>
      <c r="E93" s="57">
        <f>SUM(E3:E92)</f>
        <v>37103</v>
      </c>
      <c r="F93" s="57">
        <f t="shared" ref="F93:Y93" si="0">SUM(F3:F92)</f>
        <v>3680</v>
      </c>
      <c r="G93" s="58">
        <f t="shared" si="0"/>
        <v>5804</v>
      </c>
      <c r="H93" s="57">
        <f t="shared" si="0"/>
        <v>52474</v>
      </c>
      <c r="I93" s="57">
        <f t="shared" si="0"/>
        <v>13708</v>
      </c>
      <c r="J93" s="57">
        <f t="shared" si="0"/>
        <v>30881</v>
      </c>
      <c r="K93" s="57">
        <f t="shared" si="0"/>
        <v>2570</v>
      </c>
      <c r="L93" s="57">
        <f t="shared" si="0"/>
        <v>4358</v>
      </c>
      <c r="M93" s="57">
        <f t="shared" si="0"/>
        <v>48871.085298999991</v>
      </c>
      <c r="N93" s="57">
        <f t="shared" si="0"/>
        <v>11940.762020999997</v>
      </c>
      <c r="O93" s="57">
        <f t="shared" si="0"/>
        <v>30013.883295000007</v>
      </c>
      <c r="P93" s="57">
        <f t="shared" si="0"/>
        <v>2698.1819340000006</v>
      </c>
      <c r="Q93" s="58">
        <f t="shared" si="0"/>
        <v>3497.7579339999988</v>
      </c>
      <c r="R93" s="57">
        <f t="shared" si="0"/>
        <v>37537.000084000007</v>
      </c>
      <c r="S93" s="57">
        <f t="shared" si="0"/>
        <v>8211.9141440000003</v>
      </c>
      <c r="T93" s="57">
        <f t="shared" si="0"/>
        <v>1094.0000079999998</v>
      </c>
      <c r="U93" s="57">
        <f t="shared" si="0"/>
        <v>438.00000100000011</v>
      </c>
      <c r="V93" s="57">
        <f t="shared" si="0"/>
        <v>17490.230849000003</v>
      </c>
      <c r="W93" s="57">
        <f t="shared" si="0"/>
        <v>2620.4210239999998</v>
      </c>
      <c r="X93" s="57">
        <f t="shared" si="0"/>
        <v>435.00000100000011</v>
      </c>
      <c r="Y93" s="57">
        <f t="shared" si="0"/>
        <v>148.99999799999992</v>
      </c>
    </row>
    <row r="96" spans="1:25" x14ac:dyDescent="0.45">
      <c r="G96" s="52"/>
      <c r="H96" s="54"/>
      <c r="I96" s="54"/>
      <c r="J96" s="54"/>
      <c r="K96" s="54"/>
      <c r="L96" s="54"/>
      <c r="M96" s="54"/>
      <c r="N96" s="54"/>
      <c r="O96" s="54"/>
      <c r="P96" s="54"/>
      <c r="Q96" s="52"/>
      <c r="R96" s="54"/>
      <c r="S96" s="54"/>
      <c r="T96" s="54"/>
      <c r="U96" s="54"/>
      <c r="V96" s="54"/>
      <c r="W96" s="54"/>
      <c r="X96" s="54"/>
      <c r="Y96" s="54"/>
    </row>
  </sheetData>
  <sheetProtection sheet="1" objects="1" scenarios="1" selectLockedCells="1"/>
  <protectedRanges>
    <protectedRange sqref="A3:A92" name="Range1"/>
  </protectedRanges>
  <mergeCells count="6">
    <mergeCell ref="AA1:AO1"/>
    <mergeCell ref="C1:G1"/>
    <mergeCell ref="H1:L1"/>
    <mergeCell ref="M1:Q1"/>
    <mergeCell ref="V1:Y1"/>
    <mergeCell ref="R1:U1"/>
  </mergeCells>
  <phoneticPr fontId="2" type="noConversion"/>
  <printOptions gridLines="1"/>
  <pageMargins left="0.5" right="0.5" top="0.8" bottom="0.5" header="0.5" footer="0.5"/>
  <pageSetup orientation="landscape" r:id="rId1"/>
  <headerFooter alignWithMargins="0">
    <oddHeader>&amp;L&amp;"Garamond,Bold"&amp;16NDC&amp;C&amp;"Garamond,Bold"&amp;14Population Unit Data&amp;R&amp;"Garamond,Regular"Page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9"/>
  <sheetViews>
    <sheetView zoomScaleNormal="100" workbookViewId="0">
      <selection activeCell="A34" sqref="A34:T39"/>
    </sheetView>
  </sheetViews>
  <sheetFormatPr defaultColWidth="9.1640625" defaultRowHeight="12.9" x14ac:dyDescent="0.5"/>
  <cols>
    <col min="1" max="1" width="11.5546875" style="72" customWidth="1"/>
    <col min="2" max="2" width="13.71875" style="72" customWidth="1"/>
    <col min="3" max="5" width="6.27734375" style="72" bestFit="1" customWidth="1"/>
    <col min="6" max="6" width="6.27734375" style="72" customWidth="1"/>
    <col min="7" max="7" width="7.83203125" style="72" customWidth="1"/>
    <col min="8" max="8" width="13.5546875" style="72" bestFit="1" customWidth="1"/>
    <col min="9" max="9" width="6.27734375" style="72" customWidth="1"/>
    <col min="10" max="10" width="10.1640625" style="72" bestFit="1" customWidth="1"/>
    <col min="11" max="12" width="8" style="72" bestFit="1" customWidth="1"/>
    <col min="13" max="13" width="8" style="72" customWidth="1"/>
    <col min="14" max="14" width="8" style="72" bestFit="1" customWidth="1"/>
    <col min="15" max="15" width="13.1640625" style="72" customWidth="1"/>
    <col min="16" max="17" width="8" style="72" bestFit="1" customWidth="1"/>
    <col min="18" max="18" width="8" style="72" customWidth="1"/>
    <col min="19" max="19" width="10.1640625" style="72" bestFit="1" customWidth="1"/>
    <col min="20" max="20" width="6.44140625" style="72" bestFit="1" customWidth="1"/>
    <col min="21" max="21" width="9.1640625" style="72" bestFit="1" customWidth="1"/>
    <col min="22" max="22" width="7.44140625" style="72" bestFit="1" customWidth="1"/>
    <col min="23" max="23" width="6.83203125" style="72" bestFit="1" customWidth="1"/>
    <col min="24" max="24" width="5.44140625" style="72" bestFit="1" customWidth="1"/>
    <col min="25" max="16384" width="9.1640625" style="72"/>
  </cols>
  <sheetData>
    <row r="1" spans="1:18" s="76" customFormat="1" ht="14.4" x14ac:dyDescent="0.55000000000000004">
      <c r="A1" s="75" t="s">
        <v>38</v>
      </c>
      <c r="B1" s="1"/>
      <c r="C1"/>
      <c r="D1"/>
      <c r="E1" s="72"/>
      <c r="F1"/>
      <c r="G1" s="9" t="s">
        <v>39</v>
      </c>
      <c r="H1" s="77">
        <f>I8/5</f>
        <v>13749.4</v>
      </c>
    </row>
    <row r="2" spans="1:18" s="76" customFormat="1" ht="14.4" x14ac:dyDescent="0.55000000000000004">
      <c r="A2" s="75"/>
      <c r="B2" s="1"/>
      <c r="C2"/>
      <c r="D2"/>
    </row>
    <row r="3" spans="1:18" s="76" customFormat="1" ht="14.4" x14ac:dyDescent="0.55000000000000004">
      <c r="A3" s="75" t="s">
        <v>41</v>
      </c>
      <c r="B3" s="1"/>
      <c r="C3"/>
      <c r="D3"/>
      <c r="E3"/>
      <c r="F3"/>
    </row>
    <row r="4" spans="1:18" s="76" customFormat="1" ht="14.4" x14ac:dyDescent="0.55000000000000004">
      <c r="A4" s="103" t="s">
        <v>40</v>
      </c>
      <c r="B4" s="103"/>
      <c r="C4" s="103"/>
      <c r="D4" s="103"/>
      <c r="E4" s="103"/>
      <c r="F4"/>
    </row>
    <row r="5" spans="1:18" s="73" customFormat="1" ht="13.2" thickBot="1" x14ac:dyDescent="0.55000000000000004">
      <c r="A5" s="103"/>
      <c r="B5" s="103"/>
      <c r="C5" s="103"/>
      <c r="D5" s="103"/>
      <c r="E5" s="103"/>
      <c r="F5"/>
    </row>
    <row r="6" spans="1:18" ht="13.2" thickBot="1" x14ac:dyDescent="0.55000000000000004">
      <c r="A6" s="88"/>
      <c r="B6" s="88"/>
      <c r="C6" s="104" t="s">
        <v>53</v>
      </c>
      <c r="D6" s="105"/>
      <c r="E6" s="105"/>
      <c r="F6" s="105"/>
      <c r="G6" s="105"/>
      <c r="H6" s="105"/>
      <c r="I6" s="106"/>
      <c r="J6" s="104" t="s">
        <v>54</v>
      </c>
      <c r="K6" s="105"/>
      <c r="L6" s="105"/>
      <c r="M6" s="105"/>
      <c r="N6" s="105"/>
      <c r="O6" s="105"/>
      <c r="P6" s="106"/>
    </row>
    <row r="7" spans="1:18" ht="13.2" thickBot="1" x14ac:dyDescent="0.55000000000000004">
      <c r="A7" s="8" t="s">
        <v>42</v>
      </c>
      <c r="B7" s="8" t="s">
        <v>43</v>
      </c>
      <c r="C7" s="31">
        <v>1</v>
      </c>
      <c r="D7" s="32">
        <v>2</v>
      </c>
      <c r="E7" s="32">
        <v>3</v>
      </c>
      <c r="F7" s="34">
        <v>4</v>
      </c>
      <c r="G7" s="34">
        <v>5</v>
      </c>
      <c r="H7" s="33" t="s">
        <v>55</v>
      </c>
      <c r="I7" s="33" t="s">
        <v>0</v>
      </c>
      <c r="J7" s="31">
        <v>1</v>
      </c>
      <c r="K7" s="32">
        <v>2</v>
      </c>
      <c r="L7" s="32">
        <v>3</v>
      </c>
      <c r="M7" s="32">
        <v>4</v>
      </c>
      <c r="N7" s="34">
        <v>5</v>
      </c>
      <c r="O7" s="33" t="s">
        <v>55</v>
      </c>
      <c r="P7" s="33" t="s">
        <v>0</v>
      </c>
    </row>
    <row r="8" spans="1:18" ht="12.75" customHeight="1" x14ac:dyDescent="0.5">
      <c r="A8" s="111" t="s">
        <v>26</v>
      </c>
      <c r="B8" s="89" t="s">
        <v>44</v>
      </c>
      <c r="C8" s="11">
        <f>SUMIF(Assignments!$A$3:$A$91,"=1",Assignments!$C$3:$C$91)</f>
        <v>0</v>
      </c>
      <c r="D8" s="12">
        <f>SUMIF(Assignments!$A$3:$A$91,"=2",Assignments!$C$3:$C$91)</f>
        <v>0</v>
      </c>
      <c r="E8" s="12">
        <f>SUMIF(Assignments!$A$3:$A$91,"=3",Assignments!$C$3:$C$91)</f>
        <v>0</v>
      </c>
      <c r="F8" s="38">
        <f>SUMIF(Assignments!$A$3:$A$91,"=4",Assignments!$C$3:$C$91)</f>
        <v>0</v>
      </c>
      <c r="G8" s="38">
        <f>SUMIF(Assignments!$A$3:$A$91,"=5",Assignments!$C$3:$C$91)</f>
        <v>0</v>
      </c>
      <c r="H8" s="13">
        <f>I8-SUM(C8:G8)</f>
        <v>68747</v>
      </c>
      <c r="I8" s="13">
        <f>Assignments!C93</f>
        <v>68747</v>
      </c>
      <c r="J8" s="14"/>
      <c r="K8" s="15"/>
      <c r="L8" s="15"/>
      <c r="M8" s="15"/>
      <c r="N8" s="35"/>
      <c r="O8" s="62"/>
      <c r="P8" s="16"/>
      <c r="R8" s="10"/>
    </row>
    <row r="9" spans="1:18" ht="25.8" x14ac:dyDescent="0.5">
      <c r="A9" s="112"/>
      <c r="B9" s="90" t="s">
        <v>45</v>
      </c>
      <c r="C9" s="17">
        <f>C8-$H$1</f>
        <v>-13749.4</v>
      </c>
      <c r="D9" s="18">
        <f>D8-$H$1</f>
        <v>-13749.4</v>
      </c>
      <c r="E9" s="18">
        <f>E8-$H$1</f>
        <v>-13749.4</v>
      </c>
      <c r="F9" s="39">
        <f>F8-$H$1</f>
        <v>-13749.4</v>
      </c>
      <c r="G9" s="39">
        <f>G8-$H$1</f>
        <v>-13749.4</v>
      </c>
      <c r="H9" s="19"/>
      <c r="I9" s="19">
        <f>MAX(C9:G9)-MIN(C9:G9)</f>
        <v>0</v>
      </c>
      <c r="J9" s="20">
        <f>C9/$H$1</f>
        <v>-1</v>
      </c>
      <c r="K9" s="21">
        <f>D9/$H$1</f>
        <v>-1</v>
      </c>
      <c r="L9" s="21">
        <f>E9/$H$1</f>
        <v>-1</v>
      </c>
      <c r="M9" s="21">
        <f>F9/$H$1</f>
        <v>-1</v>
      </c>
      <c r="N9" s="36">
        <f>G9/$H$1</f>
        <v>-1</v>
      </c>
      <c r="O9" s="63"/>
      <c r="P9" s="30">
        <f>I9/$H$1</f>
        <v>0</v>
      </c>
      <c r="R9" s="10"/>
    </row>
    <row r="10" spans="1:18" x14ac:dyDescent="0.5">
      <c r="A10" s="112"/>
      <c r="B10" s="91" t="s">
        <v>46</v>
      </c>
      <c r="C10" s="17">
        <f>SUMIF(Assignments!$A$3:$A$91,"=1",Assignments!$D$3:$D$91)</f>
        <v>0</v>
      </c>
      <c r="D10" s="18">
        <f>SUMIF(Assignments!$A$3:$A$91,"=2",Assignments!$D$3:$D$91)</f>
        <v>0</v>
      </c>
      <c r="E10" s="18">
        <f>SUMIF(Assignments!$A$3:$A$91,"=3",Assignments!$D$3:$D$91)</f>
        <v>0</v>
      </c>
      <c r="F10" s="39">
        <f>SUMIF(Assignments!$A$3:$A$91,"=4",Assignments!$D$3:$D$91)</f>
        <v>0</v>
      </c>
      <c r="G10" s="39">
        <f>SUMIF(Assignments!$A$3:$A$91,"=5",Assignments!$D$3:$D$91)</f>
        <v>0</v>
      </c>
      <c r="H10" s="19">
        <f>I10-SUM(C10:G10)</f>
        <v>20810</v>
      </c>
      <c r="I10" s="79">
        <v>20810</v>
      </c>
      <c r="J10" s="20" t="e">
        <f t="shared" ref="J10:N13" si="0">C10/C$8</f>
        <v>#DIV/0!</v>
      </c>
      <c r="K10" s="21" t="e">
        <f t="shared" si="0"/>
        <v>#DIV/0!</v>
      </c>
      <c r="L10" s="21" t="e">
        <f t="shared" si="0"/>
        <v>#DIV/0!</v>
      </c>
      <c r="M10" s="21" t="e">
        <f t="shared" si="0"/>
        <v>#DIV/0!</v>
      </c>
      <c r="N10" s="36" t="e">
        <f t="shared" si="0"/>
        <v>#DIV/0!</v>
      </c>
      <c r="O10" s="63">
        <f>IF(H10&gt;0,H10/H$8,"")</f>
        <v>0.30270411799787628</v>
      </c>
      <c r="P10" s="22">
        <f>I10/I$8</f>
        <v>0.30270411799787628</v>
      </c>
      <c r="R10" s="10"/>
    </row>
    <row r="11" spans="1:18" x14ac:dyDescent="0.5">
      <c r="A11" s="112"/>
      <c r="B11" s="91" t="s">
        <v>47</v>
      </c>
      <c r="C11" s="17">
        <f>SUMIF(Assignments!$A$3:$A$91,"=1",Assignments!$E$3:$E$91)</f>
        <v>0</v>
      </c>
      <c r="D11" s="18">
        <f>SUMIF(Assignments!$A$3:$A$91,"=2",Assignments!$E$3:$E$91)</f>
        <v>0</v>
      </c>
      <c r="E11" s="18">
        <f>SUMIF(Assignments!$A$3:$A$91,"=3",Assignments!$E$3:$E$91)</f>
        <v>0</v>
      </c>
      <c r="F11" s="39">
        <f>SUMIF(Assignments!$A$3:$A$91,"=4",Assignments!$E$3:$E$91)</f>
        <v>0</v>
      </c>
      <c r="G11" s="39">
        <f>SUMIF(Assignments!$A$3:$A$91,"=5",Assignments!$E$3:$E$91)</f>
        <v>0</v>
      </c>
      <c r="H11" s="19">
        <f t="shared" ref="H11:H31" si="1">I11-SUM(C11:G11)</f>
        <v>37103</v>
      </c>
      <c r="I11" s="79">
        <v>37103</v>
      </c>
      <c r="J11" s="20" t="e">
        <f t="shared" si="0"/>
        <v>#DIV/0!</v>
      </c>
      <c r="K11" s="21" t="e">
        <f t="shared" si="0"/>
        <v>#DIV/0!</v>
      </c>
      <c r="L11" s="21" t="e">
        <f t="shared" si="0"/>
        <v>#DIV/0!</v>
      </c>
      <c r="M11" s="21" t="e">
        <f t="shared" si="0"/>
        <v>#DIV/0!</v>
      </c>
      <c r="N11" s="36" t="e">
        <f t="shared" si="0"/>
        <v>#DIV/0!</v>
      </c>
      <c r="O11" s="63">
        <f>IF(H11&gt;0,H11/H$8,"")</f>
        <v>0.53970355070039422</v>
      </c>
      <c r="P11" s="22">
        <f>I11/I$8</f>
        <v>0.53970355070039422</v>
      </c>
      <c r="R11" s="10"/>
    </row>
    <row r="12" spans="1:18" x14ac:dyDescent="0.5">
      <c r="A12" s="112"/>
      <c r="B12" s="91" t="s">
        <v>48</v>
      </c>
      <c r="C12" s="17">
        <f>SUMIF(Assignments!$A$3:$A$91,"=1",Assignments!$F$3:$F$91)</f>
        <v>0</v>
      </c>
      <c r="D12" s="18">
        <f>SUMIF(Assignments!$A$3:$A$91,"=2",Assignments!$F$3:$F$91)</f>
        <v>0</v>
      </c>
      <c r="E12" s="18">
        <f>SUMIF(Assignments!$A$3:$A$91,"=3",Assignments!$F$3:$F$91)</f>
        <v>0</v>
      </c>
      <c r="F12" s="39">
        <f>SUMIF(Assignments!$A$3:$A$91,"=4",Assignments!$F$3:$F$91)</f>
        <v>0</v>
      </c>
      <c r="G12" s="39">
        <f>SUMIF(Assignments!$A$3:$A$91,"=5",Assignments!$F$3:$F$91)</f>
        <v>0</v>
      </c>
      <c r="H12" s="19">
        <f>I12-SUM(C12:G12)</f>
        <v>3680</v>
      </c>
      <c r="I12" s="79">
        <v>3680</v>
      </c>
      <c r="J12" s="20" t="e">
        <f t="shared" ref="J12" si="2">C12/C$8</f>
        <v>#DIV/0!</v>
      </c>
      <c r="K12" s="21" t="e">
        <f t="shared" ref="K12" si="3">D12/D$8</f>
        <v>#DIV/0!</v>
      </c>
      <c r="L12" s="21" t="e">
        <f t="shared" ref="L12" si="4">E12/E$8</f>
        <v>#DIV/0!</v>
      </c>
      <c r="M12" s="21" t="e">
        <f t="shared" ref="M12" si="5">F12/F$8</f>
        <v>#DIV/0!</v>
      </c>
      <c r="N12" s="36" t="e">
        <f t="shared" ref="N12" si="6">G12/G$8</f>
        <v>#DIV/0!</v>
      </c>
      <c r="O12" s="63"/>
      <c r="P12" s="22"/>
      <c r="R12" s="10"/>
    </row>
    <row r="13" spans="1:18" ht="13.2" thickBot="1" x14ac:dyDescent="0.55000000000000004">
      <c r="A13" s="113"/>
      <c r="B13" s="92" t="s">
        <v>34</v>
      </c>
      <c r="C13" s="17">
        <f>SUMIF(Assignments!$A$3:$A$91,"=1",Assignments!$G$3:$G$91)</f>
        <v>0</v>
      </c>
      <c r="D13" s="18">
        <f>SUMIF(Assignments!$A$3:$A$91,"=2",Assignments!$G$3:$G$91)</f>
        <v>0</v>
      </c>
      <c r="E13" s="18">
        <f>SUMIF(Assignments!$A$3:$A$91,"=3",Assignments!$G$3:$G$91)</f>
        <v>0</v>
      </c>
      <c r="F13" s="39">
        <f>SUMIF(Assignments!$A$3:$A$91,"=4",Assignments!$G$3:$G$91)</f>
        <v>0</v>
      </c>
      <c r="G13" s="39">
        <f>SUMIF(Assignments!$A$3:$A$91,"=5",Assignments!$G$3:$G$91)</f>
        <v>0</v>
      </c>
      <c r="H13" s="19">
        <f t="shared" si="1"/>
        <v>5804</v>
      </c>
      <c r="I13" s="80">
        <v>5804</v>
      </c>
      <c r="J13" s="20" t="e">
        <f t="shared" si="0"/>
        <v>#DIV/0!</v>
      </c>
      <c r="K13" s="21" t="e">
        <f t="shared" si="0"/>
        <v>#DIV/0!</v>
      </c>
      <c r="L13" s="21" t="e">
        <f t="shared" si="0"/>
        <v>#DIV/0!</v>
      </c>
      <c r="M13" s="21" t="e">
        <f t="shared" si="0"/>
        <v>#DIV/0!</v>
      </c>
      <c r="N13" s="36" t="e">
        <f t="shared" si="0"/>
        <v>#DIV/0!</v>
      </c>
      <c r="O13" s="41">
        <f>IF(H13&gt;0,H13/H$8,"")</f>
        <v>8.442550220373253E-2</v>
      </c>
      <c r="P13" s="22">
        <f>I13/I$8</f>
        <v>8.442550220373253E-2</v>
      </c>
      <c r="R13" s="10"/>
    </row>
    <row r="14" spans="1:18" ht="12.75" customHeight="1" x14ac:dyDescent="0.5">
      <c r="A14" s="108" t="s">
        <v>27</v>
      </c>
      <c r="B14" s="89" t="s">
        <v>49</v>
      </c>
      <c r="C14" s="11">
        <f>SUMIF(Assignments!$A$3:$A$91,"=1",Assignments!$H$3:$H$91)</f>
        <v>0</v>
      </c>
      <c r="D14" s="12">
        <f>SUMIF(Assignments!$A$3:$A$91,"=2",Assignments!$H$3:$H$91)</f>
        <v>0</v>
      </c>
      <c r="E14" s="12">
        <f>SUMIF(Assignments!$A$3:$A$91,"=3",Assignments!$H$3:$H$91)</f>
        <v>0</v>
      </c>
      <c r="F14" s="38">
        <f>SUMIF(Assignments!$A$3:$A$91,"=4",Assignments!$H$3:$H$91)</f>
        <v>0</v>
      </c>
      <c r="G14" s="38">
        <f>SUMIF(Assignments!$A$3:$A$91,"=5",Assignments!$H$3:$H$91)</f>
        <v>0</v>
      </c>
      <c r="H14" s="13">
        <f t="shared" si="1"/>
        <v>52474</v>
      </c>
      <c r="I14" s="78">
        <v>52474</v>
      </c>
      <c r="J14" s="14"/>
      <c r="K14" s="15"/>
      <c r="L14" s="15"/>
      <c r="M14" s="15"/>
      <c r="N14" s="35"/>
      <c r="O14" s="63"/>
      <c r="P14" s="29"/>
      <c r="R14" s="10"/>
    </row>
    <row r="15" spans="1:18" x14ac:dyDescent="0.5">
      <c r="A15" s="109"/>
      <c r="B15" s="91" t="s">
        <v>46</v>
      </c>
      <c r="C15" s="17">
        <f>SUMIF(Assignments!$A$3:$A$91,"=1",Assignments!$I$3:$I$91)</f>
        <v>0</v>
      </c>
      <c r="D15" s="18">
        <f>SUMIF(Assignments!$A$3:$A$91,"=2",Assignments!$I$3:$I$91)</f>
        <v>0</v>
      </c>
      <c r="E15" s="18">
        <f>SUMIF(Assignments!$A$3:$A$91,"=3",Assignments!$I$3:$I$91)</f>
        <v>0</v>
      </c>
      <c r="F15" s="39">
        <f>SUMIF(Assignments!$A$3:$A$91,"=4",Assignments!$I$3:$I$91)</f>
        <v>0</v>
      </c>
      <c r="G15" s="39">
        <f>SUMIF(Assignments!$A$3:$A$91,"=5",Assignments!$I$3:$I$91)</f>
        <v>0</v>
      </c>
      <c r="H15" s="19">
        <f t="shared" si="1"/>
        <v>13708</v>
      </c>
      <c r="I15" s="78">
        <v>13708</v>
      </c>
      <c r="J15" s="20" t="e">
        <f t="shared" ref="J15:N18" si="7">C15/C$14</f>
        <v>#DIV/0!</v>
      </c>
      <c r="K15" s="21" t="e">
        <f t="shared" si="7"/>
        <v>#DIV/0!</v>
      </c>
      <c r="L15" s="21" t="e">
        <f t="shared" si="7"/>
        <v>#DIV/0!</v>
      </c>
      <c r="M15" s="21" t="e">
        <f t="shared" si="7"/>
        <v>#DIV/0!</v>
      </c>
      <c r="N15" s="36" t="e">
        <f t="shared" si="7"/>
        <v>#DIV/0!</v>
      </c>
      <c r="O15" s="63">
        <f>IF(H15&gt;0,H15/H$8,"")</f>
        <v>0.1993977919036467</v>
      </c>
      <c r="P15" s="22">
        <f>I15/I$14</f>
        <v>0.26123413500019055</v>
      </c>
      <c r="R15" s="10"/>
    </row>
    <row r="16" spans="1:18" x14ac:dyDescent="0.5">
      <c r="A16" s="109"/>
      <c r="B16" s="91" t="s">
        <v>47</v>
      </c>
      <c r="C16" s="17">
        <f>SUMIF(Assignments!$A$3:$A$91,"=1",Assignments!$J$3:$J$91)</f>
        <v>0</v>
      </c>
      <c r="D16" s="18">
        <f>SUMIF(Assignments!$A$3:$A$91,"=2",Assignments!$J$3:$J$91)</f>
        <v>0</v>
      </c>
      <c r="E16" s="18">
        <f>SUMIF(Assignments!$A$3:$A$91,"=3",Assignments!$J$3:$J$91)</f>
        <v>0</v>
      </c>
      <c r="F16" s="39">
        <f>SUMIF(Assignments!$A$3:$A$91,"=4",Assignments!$J$3:$J$91)</f>
        <v>0</v>
      </c>
      <c r="G16" s="39">
        <f>SUMIF(Assignments!$A$3:$A$91,"=5",Assignments!$J$3:$J$91)</f>
        <v>0</v>
      </c>
      <c r="H16" s="19">
        <f t="shared" si="1"/>
        <v>30881</v>
      </c>
      <c r="I16" s="78">
        <v>30881</v>
      </c>
      <c r="J16" s="20" t="e">
        <f>C16/C$14</f>
        <v>#DIV/0!</v>
      </c>
      <c r="K16" s="21" t="e">
        <f t="shared" si="7"/>
        <v>#DIV/0!</v>
      </c>
      <c r="L16" s="21" t="e">
        <f t="shared" si="7"/>
        <v>#DIV/0!</v>
      </c>
      <c r="M16" s="21" t="e">
        <f t="shared" si="7"/>
        <v>#DIV/0!</v>
      </c>
      <c r="N16" s="36" t="e">
        <f t="shared" si="7"/>
        <v>#DIV/0!</v>
      </c>
      <c r="O16" s="63">
        <f>IF(H16&gt;0,H16/H$8,"")</f>
        <v>0.44919778317599313</v>
      </c>
      <c r="P16" s="22">
        <f>I16/I$14</f>
        <v>0.58850097190989825</v>
      </c>
      <c r="R16" s="10"/>
    </row>
    <row r="17" spans="1:18" x14ac:dyDescent="0.5">
      <c r="A17" s="109"/>
      <c r="B17" s="91" t="s">
        <v>48</v>
      </c>
      <c r="C17" s="17">
        <f>SUMIF(Assignments!$A$3:$A$91,"=1",Assignments!$K$3:$K$91)</f>
        <v>0</v>
      </c>
      <c r="D17" s="18">
        <f>SUMIF(Assignments!$A$3:$A$91,"=2",Assignments!$K$3:$K$91)</f>
        <v>0</v>
      </c>
      <c r="E17" s="18">
        <f>SUMIF(Assignments!$A$3:$A$91,"=3",Assignments!$K$3:$K$91)</f>
        <v>0</v>
      </c>
      <c r="F17" s="39">
        <f>SUMIF(Assignments!$A$3:$A$91,"=4",Assignments!$K$3:$K$91)</f>
        <v>0</v>
      </c>
      <c r="G17" s="39">
        <f>SUMIF(Assignments!$A$3:$A$91,"=5",Assignments!$K$3:$K$91)</f>
        <v>0</v>
      </c>
      <c r="H17" s="19">
        <f>I17-SUM(C17:G17)</f>
        <v>2570</v>
      </c>
      <c r="I17" s="78">
        <v>2570</v>
      </c>
      <c r="J17" s="20" t="e">
        <f t="shared" ref="J17" si="8">C17/C$14</f>
        <v>#DIV/0!</v>
      </c>
      <c r="K17" s="21" t="e">
        <f t="shared" si="7"/>
        <v>#DIV/0!</v>
      </c>
      <c r="L17" s="21" t="e">
        <f t="shared" si="7"/>
        <v>#DIV/0!</v>
      </c>
      <c r="M17" s="21" t="e">
        <f t="shared" si="7"/>
        <v>#DIV/0!</v>
      </c>
      <c r="N17" s="36" t="e">
        <f t="shared" si="7"/>
        <v>#DIV/0!</v>
      </c>
      <c r="O17" s="63"/>
      <c r="P17" s="22"/>
      <c r="R17" s="10"/>
    </row>
    <row r="18" spans="1:18" ht="13.2" thickBot="1" x14ac:dyDescent="0.55000000000000004">
      <c r="A18" s="109"/>
      <c r="B18" s="92" t="s">
        <v>34</v>
      </c>
      <c r="C18" s="17">
        <f>SUMIF(Assignments!$A$3:$A$91,"=1",Assignments!$L$3:$L$91)</f>
        <v>0</v>
      </c>
      <c r="D18" s="18">
        <f>SUMIF(Assignments!$A$3:$A$91,"=2",Assignments!$L$3:$L$91)</f>
        <v>0</v>
      </c>
      <c r="E18" s="18">
        <f>SUMIF(Assignments!$A$3:$A$91,"=3",Assignments!$L$3:$L$91)</f>
        <v>0</v>
      </c>
      <c r="F18" s="39">
        <f>SUMIF(Assignments!$A$3:$A$91,"=4",Assignments!$L$3:$L$91)</f>
        <v>0</v>
      </c>
      <c r="G18" s="39">
        <f>SUMIF(Assignments!$A$3:$A$91,"=5",Assignments!$L$3:$L$91)</f>
        <v>0</v>
      </c>
      <c r="H18" s="19">
        <f t="shared" si="1"/>
        <v>4358</v>
      </c>
      <c r="I18" s="78">
        <v>4358</v>
      </c>
      <c r="J18" s="20" t="e">
        <f t="shared" si="7"/>
        <v>#DIV/0!</v>
      </c>
      <c r="K18" s="21" t="e">
        <f t="shared" si="7"/>
        <v>#DIV/0!</v>
      </c>
      <c r="L18" s="21" t="e">
        <f t="shared" si="7"/>
        <v>#DIV/0!</v>
      </c>
      <c r="M18" s="21" t="e">
        <f t="shared" si="7"/>
        <v>#DIV/0!</v>
      </c>
      <c r="N18" s="36" t="e">
        <f t="shared" si="7"/>
        <v>#DIV/0!</v>
      </c>
      <c r="O18" s="63">
        <f>IF(H18&gt;0,H18/H$8,"")</f>
        <v>6.3391857099218879E-2</v>
      </c>
      <c r="P18" s="22">
        <f>I18/I$14</f>
        <v>8.3050653657049209E-2</v>
      </c>
      <c r="R18" s="10"/>
    </row>
    <row r="19" spans="1:18" ht="12.75" customHeight="1" x14ac:dyDescent="0.5">
      <c r="A19" s="108" t="s">
        <v>28</v>
      </c>
      <c r="B19" s="89" t="s">
        <v>50</v>
      </c>
      <c r="C19" s="11">
        <f>SUMIF(Assignments!$A$3:$A$91,"=1",Assignments!$M$3:$M$91)</f>
        <v>0</v>
      </c>
      <c r="D19" s="12">
        <f>SUMIF(Assignments!$A$3:$A$91,"=2",Assignments!$M$3:$M$91)</f>
        <v>0</v>
      </c>
      <c r="E19" s="12">
        <f>SUMIF(Assignments!$A$3:$A$91,"=3",Assignments!$M$3:$M$91)</f>
        <v>0</v>
      </c>
      <c r="F19" s="38">
        <f>SUMIF(Assignments!$A$3:$A$91,"=4",Assignments!$M$3:$M$91)</f>
        <v>0</v>
      </c>
      <c r="G19" s="38">
        <f>SUMIF(Assignments!$A$3:$A$91,"=5",Assignments!$M$3:$M$91)</f>
        <v>0</v>
      </c>
      <c r="H19" s="13">
        <f t="shared" si="1"/>
        <v>48871.085298999991</v>
      </c>
      <c r="I19" s="81">
        <v>48871.085298999991</v>
      </c>
      <c r="J19" s="14"/>
      <c r="K19" s="15"/>
      <c r="L19" s="15"/>
      <c r="M19" s="15"/>
      <c r="N19" s="35"/>
      <c r="O19" s="64"/>
      <c r="P19" s="29"/>
      <c r="R19" s="10"/>
    </row>
    <row r="20" spans="1:18" x14ac:dyDescent="0.5">
      <c r="A20" s="109"/>
      <c r="B20" s="91" t="s">
        <v>46</v>
      </c>
      <c r="C20" s="17">
        <f>SUMIF(Assignments!$A$3:$A$91,"=1",Assignments!$N$3:$N$91)</f>
        <v>0</v>
      </c>
      <c r="D20" s="18">
        <f>SUMIF(Assignments!$A$3:$A$91,"=2",Assignments!$N$3:$N$91)</f>
        <v>0</v>
      </c>
      <c r="E20" s="18">
        <f>SUMIF(Assignments!$A$3:$A$91,"=3",Assignments!$N$3:$N$91)</f>
        <v>0</v>
      </c>
      <c r="F20" s="39">
        <f>SUMIF(Assignments!$A$3:$A$91,"=4",Assignments!$N$3:$N$91)</f>
        <v>0</v>
      </c>
      <c r="G20" s="39">
        <f>SUMIF(Assignments!$A$3:$A$91,"=5",Assignments!$N$3:$N$91)</f>
        <v>0</v>
      </c>
      <c r="H20" s="19">
        <f t="shared" si="1"/>
        <v>11940.762020999997</v>
      </c>
      <c r="I20" s="79">
        <v>11940.762020999997</v>
      </c>
      <c r="J20" s="20" t="e">
        <f t="shared" ref="J20:N23" si="9">C20/C$19</f>
        <v>#DIV/0!</v>
      </c>
      <c r="K20" s="21" t="e">
        <f t="shared" si="9"/>
        <v>#DIV/0!</v>
      </c>
      <c r="L20" s="21" t="e">
        <f t="shared" si="9"/>
        <v>#DIV/0!</v>
      </c>
      <c r="M20" s="21" t="e">
        <f t="shared" si="9"/>
        <v>#DIV/0!</v>
      </c>
      <c r="N20" s="36" t="e">
        <f t="shared" si="9"/>
        <v>#DIV/0!</v>
      </c>
      <c r="O20" s="63">
        <f>IF(H20&gt;0,H20/H$8,"")</f>
        <v>0.1736913904752207</v>
      </c>
      <c r="P20" s="22">
        <f>I20/I$19</f>
        <v>0.24433183646208756</v>
      </c>
      <c r="R20" s="10"/>
    </row>
    <row r="21" spans="1:18" x14ac:dyDescent="0.5">
      <c r="A21" s="109"/>
      <c r="B21" s="91" t="s">
        <v>47</v>
      </c>
      <c r="C21" s="17">
        <f>SUMIF(Assignments!$A$3:$A$91,"=1",Assignments!$O$3:$O$91)</f>
        <v>0</v>
      </c>
      <c r="D21" s="18">
        <f>SUMIF(Assignments!$A$3:$A$91,"=2",Assignments!$O$3:$O$91)</f>
        <v>0</v>
      </c>
      <c r="E21" s="18">
        <f>SUMIF(Assignments!$A$3:$A$91,"=3",Assignments!$O$3:$O$91)</f>
        <v>0</v>
      </c>
      <c r="F21" s="39">
        <f>SUMIF(Assignments!$A$3:$A$91,"=4",Assignments!$O$3:$O$91)</f>
        <v>0</v>
      </c>
      <c r="G21" s="39">
        <f>SUMIF(Assignments!$A$3:$A$91,"=5",Assignments!$O$3:$O$91)</f>
        <v>0</v>
      </c>
      <c r="H21" s="19">
        <f t="shared" si="1"/>
        <v>30013.883295000007</v>
      </c>
      <c r="I21" s="79">
        <v>30013.883295000007</v>
      </c>
      <c r="J21" s="20" t="e">
        <f t="shared" si="9"/>
        <v>#DIV/0!</v>
      </c>
      <c r="K21" s="21" t="e">
        <f t="shared" si="9"/>
        <v>#DIV/0!</v>
      </c>
      <c r="L21" s="21" t="e">
        <f t="shared" si="9"/>
        <v>#DIV/0!</v>
      </c>
      <c r="M21" s="21" t="e">
        <f t="shared" si="9"/>
        <v>#DIV/0!</v>
      </c>
      <c r="N21" s="36" t="e">
        <f t="shared" si="9"/>
        <v>#DIV/0!</v>
      </c>
      <c r="O21" s="63">
        <f>IF(H21&gt;0,H21/H$8,"")</f>
        <v>0.43658462616550553</v>
      </c>
      <c r="P21" s="22">
        <f>I21/I$19</f>
        <v>0.61414398946475113</v>
      </c>
      <c r="R21" s="10"/>
    </row>
    <row r="22" spans="1:18" x14ac:dyDescent="0.5">
      <c r="A22" s="109"/>
      <c r="B22" s="91" t="s">
        <v>48</v>
      </c>
      <c r="C22" s="17">
        <f>SUMIF(Assignments!$A$3:$A$91,"=1",Assignments!$P$3:$P$91)</f>
        <v>0</v>
      </c>
      <c r="D22" s="18">
        <f>SUMIF(Assignments!$A$3:$A$91,"=2",Assignments!$P$3:$P$91)</f>
        <v>0</v>
      </c>
      <c r="E22" s="18">
        <f>SUMIF(Assignments!$A$3:$A$91,"=3",Assignments!$P$3:$P$91)</f>
        <v>0</v>
      </c>
      <c r="F22" s="39">
        <f>SUMIF(Assignments!$A$3:$A$91,"=4",Assignments!$P$3:$P$91)</f>
        <v>0</v>
      </c>
      <c r="G22" s="39">
        <f>SUMIF(Assignments!$A$3:$A$91,"=5",Assignments!$P$3:$P$91)</f>
        <v>0</v>
      </c>
      <c r="H22" s="19">
        <f t="shared" ref="H22" si="10">I22-SUM(C22:G22)</f>
        <v>2698.1819340000006</v>
      </c>
      <c r="I22" s="79">
        <v>2698.1819340000006</v>
      </c>
      <c r="J22" s="20" t="e">
        <f t="shared" ref="J22" si="11">C22/C$19</f>
        <v>#DIV/0!</v>
      </c>
      <c r="K22" s="21" t="e">
        <f t="shared" ref="K22" si="12">D22/D$19</f>
        <v>#DIV/0!</v>
      </c>
      <c r="L22" s="21" t="e">
        <f t="shared" ref="L22" si="13">E22/E$19</f>
        <v>#DIV/0!</v>
      </c>
      <c r="M22" s="21" t="e">
        <f t="shared" ref="M22" si="14">F22/F$19</f>
        <v>#DIV/0!</v>
      </c>
      <c r="N22" s="36" t="e">
        <f t="shared" ref="N22" si="15">G22/G$19</f>
        <v>#DIV/0!</v>
      </c>
      <c r="O22" s="63"/>
      <c r="P22" s="22"/>
      <c r="R22" s="10"/>
    </row>
    <row r="23" spans="1:18" ht="13.2" thickBot="1" x14ac:dyDescent="0.55000000000000004">
      <c r="A23" s="109"/>
      <c r="B23" s="92" t="s">
        <v>34</v>
      </c>
      <c r="C23" s="17">
        <f>SUMIF(Assignments!$A$3:$A$91,"=1",Assignments!$Q$3:$Q$91)</f>
        <v>0</v>
      </c>
      <c r="D23" s="18">
        <f>SUMIF(Assignments!$A$3:$A$91,"=2",Assignments!$Q$3:$Q$91)</f>
        <v>0</v>
      </c>
      <c r="E23" s="18">
        <f>SUMIF(Assignments!$A$3:$A$91,"=3",Assignments!$Q$3:$Q$91)</f>
        <v>0</v>
      </c>
      <c r="F23" s="39">
        <f>SUMIF(Assignments!$A$3:$A$91,"=4",Assignments!$Q$3:$Q$91)</f>
        <v>0</v>
      </c>
      <c r="G23" s="39">
        <f>SUMIF(Assignments!$A$3:$A$91,"=5",Assignments!$Q$3:$Q$91)</f>
        <v>0</v>
      </c>
      <c r="H23" s="19">
        <f t="shared" si="1"/>
        <v>3497.7579339999988</v>
      </c>
      <c r="I23" s="80">
        <v>3497.7579339999988</v>
      </c>
      <c r="J23" s="20" t="e">
        <f t="shared" si="9"/>
        <v>#DIV/0!</v>
      </c>
      <c r="K23" s="21" t="e">
        <f t="shared" si="9"/>
        <v>#DIV/0!</v>
      </c>
      <c r="L23" s="21" t="e">
        <f t="shared" si="9"/>
        <v>#DIV/0!</v>
      </c>
      <c r="M23" s="21" t="e">
        <f t="shared" si="9"/>
        <v>#DIV/0!</v>
      </c>
      <c r="N23" s="36" t="e">
        <f t="shared" si="9"/>
        <v>#DIV/0!</v>
      </c>
      <c r="O23" s="41">
        <f>IF(H23&gt;0,H23/H$8,"")</f>
        <v>5.0878699201419679E-2</v>
      </c>
      <c r="P23" s="22">
        <f>I23/I$19</f>
        <v>7.1571112296775014E-2</v>
      </c>
      <c r="R23" s="10"/>
    </row>
    <row r="24" spans="1:18" ht="12.75" customHeight="1" x14ac:dyDescent="0.5">
      <c r="A24" s="108" t="s">
        <v>29</v>
      </c>
      <c r="B24" s="89" t="s">
        <v>51</v>
      </c>
      <c r="C24" s="11">
        <f>SUMIF(Assignments!$A$3:$A$91,"=1",Assignments!$R$3:$R$91)</f>
        <v>0</v>
      </c>
      <c r="D24" s="12">
        <f>SUMIF(Assignments!$A$3:$A$91,"=2",Assignments!$R$3:$R$91)</f>
        <v>0</v>
      </c>
      <c r="E24" s="12">
        <f>SUMIF(Assignments!$A$3:$A$91,"=3",Assignments!$R$3:$R$91)</f>
        <v>0</v>
      </c>
      <c r="F24" s="38">
        <f>SUMIF(Assignments!$A$3:$A$91,"=4",Assignments!$R$3:$R$91)</f>
        <v>0</v>
      </c>
      <c r="G24" s="38">
        <f>SUMIF(Assignments!$A$3:$A$91,"=5",Assignments!$R$3:$R$91)</f>
        <v>0</v>
      </c>
      <c r="H24" s="13">
        <f t="shared" si="1"/>
        <v>37537.000084000007</v>
      </c>
      <c r="I24" s="78">
        <v>37537.000084000007</v>
      </c>
      <c r="J24" s="14"/>
      <c r="K24" s="15"/>
      <c r="L24" s="15"/>
      <c r="M24" s="15"/>
      <c r="N24" s="35"/>
      <c r="O24" s="63"/>
      <c r="P24" s="29"/>
      <c r="R24" s="10"/>
    </row>
    <row r="25" spans="1:18" s="74" customFormat="1" x14ac:dyDescent="0.5">
      <c r="A25" s="109"/>
      <c r="B25" s="91" t="s">
        <v>2</v>
      </c>
      <c r="C25" s="17">
        <f>SUMIF(Assignments!$A$3:$A$91,"=1",Assignments!$S$3:$S$91)</f>
        <v>0</v>
      </c>
      <c r="D25" s="18">
        <f>SUMIF(Assignments!$A$3:$A$91,"=2",Assignments!$S$3:$S$91)</f>
        <v>0</v>
      </c>
      <c r="E25" s="18">
        <f>SUMIF(Assignments!$A$3:$A$91,"=3",Assignments!$S$3:$S$91)</f>
        <v>0</v>
      </c>
      <c r="F25" s="39">
        <f>SUMIF(Assignments!$A$3:$A$91,"=4",Assignments!$S$3:$S$91)</f>
        <v>0</v>
      </c>
      <c r="G25" s="39">
        <f>SUMIF(Assignments!$A$3:$A$91,"=5",Assignments!$S$3:$S$91)</f>
        <v>0</v>
      </c>
      <c r="H25" s="19">
        <f t="shared" si="1"/>
        <v>8211.9141440000003</v>
      </c>
      <c r="I25" s="78">
        <v>8211.9141440000003</v>
      </c>
      <c r="J25" s="20" t="e">
        <f t="shared" ref="J25:N27" si="16">C25/C$24</f>
        <v>#DIV/0!</v>
      </c>
      <c r="K25" s="21" t="e">
        <f t="shared" si="16"/>
        <v>#DIV/0!</v>
      </c>
      <c r="L25" s="21" t="e">
        <f t="shared" si="16"/>
        <v>#DIV/0!</v>
      </c>
      <c r="M25" s="21" t="e">
        <f t="shared" si="16"/>
        <v>#DIV/0!</v>
      </c>
      <c r="N25" s="36" t="e">
        <f t="shared" si="16"/>
        <v>#DIV/0!</v>
      </c>
      <c r="O25" s="63">
        <f>IF(H25&gt;0,H25/H$8,"")</f>
        <v>0.1194512363303126</v>
      </c>
      <c r="P25" s="22">
        <f>I25/I$24</f>
        <v>0.21876852507188754</v>
      </c>
      <c r="R25" s="10"/>
    </row>
    <row r="26" spans="1:18" x14ac:dyDescent="0.5">
      <c r="A26" s="109"/>
      <c r="B26" s="91" t="s">
        <v>34</v>
      </c>
      <c r="C26" s="17">
        <f>SUMIF(Assignments!$A$3:$A$91,"=1",Assignments!$T$3:$T$91)</f>
        <v>0</v>
      </c>
      <c r="D26" s="18">
        <f>SUMIF(Assignments!$A$3:$A$91,"=2",Assignments!$T$3:$T$91)</f>
        <v>0</v>
      </c>
      <c r="E26" s="18">
        <f>SUMIF(Assignments!$A$3:$A$91,"=3",Assignments!$T$3:$T$91)</f>
        <v>0</v>
      </c>
      <c r="F26" s="39">
        <f>SUMIF(Assignments!$A$3:$A$91,"=4",Assignments!$T$3:$T$91)</f>
        <v>0</v>
      </c>
      <c r="G26" s="39">
        <f>SUMIF(Assignments!$A$3:$A$91,"=5",Assignments!$T$3:$T$91)</f>
        <v>0</v>
      </c>
      <c r="H26" s="19">
        <f t="shared" si="1"/>
        <v>1094.0000079999998</v>
      </c>
      <c r="I26" s="78">
        <v>1094.0000079999998</v>
      </c>
      <c r="J26" s="20" t="e">
        <f t="shared" si="16"/>
        <v>#DIV/0!</v>
      </c>
      <c r="K26" s="21" t="e">
        <f t="shared" si="16"/>
        <v>#DIV/0!</v>
      </c>
      <c r="L26" s="21" t="e">
        <f t="shared" si="16"/>
        <v>#DIV/0!</v>
      </c>
      <c r="M26" s="21" t="e">
        <f t="shared" si="16"/>
        <v>#DIV/0!</v>
      </c>
      <c r="N26" s="36" t="e">
        <f t="shared" si="16"/>
        <v>#DIV/0!</v>
      </c>
      <c r="O26" s="63">
        <f>IF(H26&gt;0,H26/H$8,"")</f>
        <v>1.5913421792950962E-2</v>
      </c>
      <c r="P26" s="22">
        <f>I26/I$24</f>
        <v>2.9144577498251195E-2</v>
      </c>
      <c r="R26" s="10"/>
    </row>
    <row r="27" spans="1:18" ht="13.2" thickBot="1" x14ac:dyDescent="0.55000000000000004">
      <c r="A27" s="110"/>
      <c r="B27" s="93" t="s">
        <v>3</v>
      </c>
      <c r="C27" s="23">
        <f>SUMIF(Assignments!$A$3:$A$91,"=1",Assignments!$U$3:$U$91)</f>
        <v>0</v>
      </c>
      <c r="D27" s="24">
        <f>SUMIF(Assignments!$A$3:$A$91,"=2",Assignments!$U$3:$U$91)</f>
        <v>0</v>
      </c>
      <c r="E27" s="24">
        <f>SUMIF(Assignments!$A$3:$A$91,"=3",Assignments!$U$3:$U$91)</f>
        <v>0</v>
      </c>
      <c r="F27" s="40">
        <f>SUMIF(Assignments!$A$3:$A$91,"=4",Assignments!$U$3:$U$91)</f>
        <v>0</v>
      </c>
      <c r="G27" s="40">
        <f>SUMIF(Assignments!$A$3:$A$91,"=5",Assignments!$U$3:$U$91)</f>
        <v>0</v>
      </c>
      <c r="H27" s="25">
        <f t="shared" si="1"/>
        <v>438.00000100000011</v>
      </c>
      <c r="I27" s="78">
        <v>438.00000100000011</v>
      </c>
      <c r="J27" s="26" t="e">
        <f t="shared" si="16"/>
        <v>#DIV/0!</v>
      </c>
      <c r="K27" s="27" t="e">
        <f t="shared" si="16"/>
        <v>#DIV/0!</v>
      </c>
      <c r="L27" s="27" t="e">
        <f t="shared" si="16"/>
        <v>#DIV/0!</v>
      </c>
      <c r="M27" s="27" t="e">
        <f t="shared" si="16"/>
        <v>#DIV/0!</v>
      </c>
      <c r="N27" s="37" t="e">
        <f t="shared" si="16"/>
        <v>#DIV/0!</v>
      </c>
      <c r="O27" s="63">
        <f>IF(H27&gt;0,H27/H$8,"")</f>
        <v>6.3711871208925498E-3</v>
      </c>
      <c r="P27" s="28">
        <f>I27/I$24</f>
        <v>1.1668487093263904E-2</v>
      </c>
      <c r="R27" s="10"/>
    </row>
    <row r="28" spans="1:18" ht="12.75" customHeight="1" x14ac:dyDescent="0.5">
      <c r="A28" s="108" t="s">
        <v>30</v>
      </c>
      <c r="B28" s="89" t="s">
        <v>52</v>
      </c>
      <c r="C28" s="11">
        <f>SUMIF(Assignments!$A$3:$A$91,"=1",Assignments!$V$3:$V$91)</f>
        <v>0</v>
      </c>
      <c r="D28" s="12">
        <f>SUMIF(Assignments!$A$3:$A$91,"=2",Assignments!$V$3:$V$91)</f>
        <v>0</v>
      </c>
      <c r="E28" s="12">
        <f>SUMIF(Assignments!$A$3:$A$91,"=3",Assignments!$V$3:$V$91)</f>
        <v>0</v>
      </c>
      <c r="F28" s="38">
        <f>SUMIF(Assignments!$A$3:$A$91,"=4",Assignments!$V$3:$V$91)</f>
        <v>0</v>
      </c>
      <c r="G28" s="38">
        <f>SUMIF(Assignments!$A$3:$A$91,"=5",Assignments!$V$3:$V$91)</f>
        <v>0</v>
      </c>
      <c r="H28" s="13">
        <f t="shared" si="1"/>
        <v>17490.230849000003</v>
      </c>
      <c r="I28" s="81">
        <v>17490.230849000003</v>
      </c>
      <c r="J28" s="14"/>
      <c r="K28" s="15"/>
      <c r="L28" s="15"/>
      <c r="M28" s="15"/>
      <c r="N28" s="35"/>
      <c r="O28" s="64"/>
      <c r="P28" s="29"/>
      <c r="R28" s="10"/>
    </row>
    <row r="29" spans="1:18" x14ac:dyDescent="0.5">
      <c r="A29" s="109"/>
      <c r="B29" s="91" t="s">
        <v>2</v>
      </c>
      <c r="C29" s="17">
        <f>SUMIF(Assignments!$A$3:$A$91,"=1",Assignments!$W$3:$W$91)</f>
        <v>0</v>
      </c>
      <c r="D29" s="18">
        <f>SUMIF(Assignments!$A$3:$A$91,"=2",Assignments!$W$3:$W$91)</f>
        <v>0</v>
      </c>
      <c r="E29" s="18">
        <f>SUMIF(Assignments!$A$3:$A$91,"=3",Assignments!$W$3:$W$91)</f>
        <v>0</v>
      </c>
      <c r="F29" s="39">
        <f>SUMIF(Assignments!$A$3:$A$91,"=4",Assignments!$W$3:$W$91)</f>
        <v>0</v>
      </c>
      <c r="G29" s="39">
        <f>SUMIF(Assignments!$A$3:$A$91,"=5",Assignments!$W$3:$W$91)</f>
        <v>0</v>
      </c>
      <c r="H29" s="19">
        <f t="shared" si="1"/>
        <v>2620.4210239999998</v>
      </c>
      <c r="I29" s="79">
        <v>2620.4210239999998</v>
      </c>
      <c r="J29" s="20" t="e">
        <f t="shared" ref="J29:N31" si="17">C29/C$28</f>
        <v>#DIV/0!</v>
      </c>
      <c r="K29" s="21" t="e">
        <f t="shared" si="17"/>
        <v>#DIV/0!</v>
      </c>
      <c r="L29" s="21" t="e">
        <f t="shared" si="17"/>
        <v>#DIV/0!</v>
      </c>
      <c r="M29" s="21" t="e">
        <f t="shared" si="17"/>
        <v>#DIV/0!</v>
      </c>
      <c r="N29" s="36" t="e">
        <f t="shared" si="17"/>
        <v>#DIV/0!</v>
      </c>
      <c r="O29" s="63">
        <f>IF(H29&gt;0,H29/H$8,"")</f>
        <v>3.8116878176502243E-2</v>
      </c>
      <c r="P29" s="22">
        <f>I29/I$28</f>
        <v>0.14982198043142589</v>
      </c>
      <c r="R29" s="10"/>
    </row>
    <row r="30" spans="1:18" x14ac:dyDescent="0.5">
      <c r="A30" s="109"/>
      <c r="B30" s="91" t="s">
        <v>34</v>
      </c>
      <c r="C30" s="17">
        <f>SUMIF(Assignments!$A$3:$A$91,"=1",Assignments!$X$3:$X$91)</f>
        <v>0</v>
      </c>
      <c r="D30" s="18">
        <f>SUMIF(Assignments!$A$3:$A$91,"=2",Assignments!$X$3:$X$91)</f>
        <v>0</v>
      </c>
      <c r="E30" s="18">
        <f>SUMIF(Assignments!$A$3:$A$91,"=3",Assignments!$X$3:$X$91)</f>
        <v>0</v>
      </c>
      <c r="F30" s="39">
        <f>SUMIF(Assignments!$A$3:$A$91,"=4",Assignments!$X$3:$X$91)</f>
        <v>0</v>
      </c>
      <c r="G30" s="39">
        <f>SUMIF(Assignments!$A$3:$A$91,"=5",Assignments!$X$3:$X$91)</f>
        <v>0</v>
      </c>
      <c r="H30" s="19">
        <f t="shared" si="1"/>
        <v>435.00000100000011</v>
      </c>
      <c r="I30" s="79">
        <v>435.00000100000011</v>
      </c>
      <c r="J30" s="20" t="e">
        <f t="shared" si="17"/>
        <v>#DIV/0!</v>
      </c>
      <c r="K30" s="21" t="e">
        <f t="shared" si="17"/>
        <v>#DIV/0!</v>
      </c>
      <c r="L30" s="21" t="e">
        <f t="shared" si="17"/>
        <v>#DIV/0!</v>
      </c>
      <c r="M30" s="21" t="e">
        <f t="shared" si="17"/>
        <v>#DIV/0!</v>
      </c>
      <c r="N30" s="36" t="e">
        <f t="shared" si="17"/>
        <v>#DIV/0!</v>
      </c>
      <c r="O30" s="63">
        <f>IF(H30&gt;0,H30/H$8,"")</f>
        <v>6.3275488530408616E-3</v>
      </c>
      <c r="P30" s="22">
        <f>I30/I$28</f>
        <v>2.4871026846673729E-2</v>
      </c>
      <c r="R30" s="10"/>
    </row>
    <row r="31" spans="1:18" ht="13.2" thickBot="1" x14ac:dyDescent="0.55000000000000004">
      <c r="A31" s="110"/>
      <c r="B31" s="93" t="s">
        <v>3</v>
      </c>
      <c r="C31" s="23">
        <f>SUMIF(Assignments!$A$3:$A$91,"=1",Assignments!$Y$3:$Y$91)</f>
        <v>0</v>
      </c>
      <c r="D31" s="24">
        <f>SUMIF(Assignments!$A$3:$A$91,"=2",Assignments!$Y$3:$Y$91)</f>
        <v>0</v>
      </c>
      <c r="E31" s="24">
        <f>SUMIF(Assignments!$A$3:$A$91,"=3",Assignments!$Y$3:$Y$91)</f>
        <v>0</v>
      </c>
      <c r="F31" s="40">
        <f>SUMIF(Assignments!$A$3:$A$91,"=4",Assignments!$Y$3:$Y$91)</f>
        <v>0</v>
      </c>
      <c r="G31" s="40">
        <f>SUMIF(Assignments!$A$3:$A$91,"=5",Assignments!$Y$3:$Y$91)</f>
        <v>0</v>
      </c>
      <c r="H31" s="25">
        <f t="shared" si="1"/>
        <v>148.99999799999992</v>
      </c>
      <c r="I31" s="80">
        <v>148.99999799999992</v>
      </c>
      <c r="J31" s="26" t="e">
        <f t="shared" si="17"/>
        <v>#DIV/0!</v>
      </c>
      <c r="K31" s="27" t="e">
        <f t="shared" si="17"/>
        <v>#DIV/0!</v>
      </c>
      <c r="L31" s="27" t="e">
        <f t="shared" si="17"/>
        <v>#DIV/0!</v>
      </c>
      <c r="M31" s="27" t="e">
        <f t="shared" si="17"/>
        <v>#DIV/0!</v>
      </c>
      <c r="N31" s="37" t="e">
        <f t="shared" si="17"/>
        <v>#DIV/0!</v>
      </c>
      <c r="O31" s="41">
        <f>IF(H31&gt;0,H31/H$8,"")</f>
        <v>2.1673672742083278E-3</v>
      </c>
      <c r="P31" s="28">
        <f>I31/I$28</f>
        <v>8.5190412457316952E-3</v>
      </c>
      <c r="R31" s="10"/>
    </row>
    <row r="32" spans="1:18" ht="15.6" x14ac:dyDescent="0.6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1:20" ht="15.6" x14ac:dyDescent="0.6">
      <c r="A33" s="2" t="s">
        <v>56</v>
      </c>
    </row>
    <row r="34" spans="1:20" x14ac:dyDescent="0.5">
      <c r="A34" s="107" t="s">
        <v>57</v>
      </c>
      <c r="B34" s="107"/>
      <c r="C34" s="107"/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</row>
    <row r="35" spans="1:20" x14ac:dyDescent="0.5">
      <c r="A35" s="107"/>
      <c r="B35" s="107"/>
      <c r="C35" s="107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</row>
    <row r="36" spans="1:20" x14ac:dyDescent="0.5">
      <c r="A36" s="107"/>
      <c r="B36" s="107"/>
      <c r="C36" s="107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</row>
    <row r="37" spans="1:20" x14ac:dyDescent="0.5">
      <c r="A37" s="107"/>
      <c r="B37" s="107"/>
      <c r="C37" s="107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</row>
    <row r="38" spans="1:20" x14ac:dyDescent="0.5">
      <c r="A38" s="107"/>
      <c r="B38" s="107"/>
      <c r="C38" s="107"/>
      <c r="D38" s="107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</row>
    <row r="39" spans="1:20" x14ac:dyDescent="0.5">
      <c r="A39" s="107"/>
      <c r="B39" s="107"/>
      <c r="C39" s="107"/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</row>
  </sheetData>
  <sheetProtection sheet="1" selectLockedCells="1"/>
  <protectedRanges>
    <protectedRange sqref="J6:M6 C6:F6" name="Range1"/>
    <protectedRange sqref="A4:B4" name="Range1_1"/>
  </protectedRanges>
  <mergeCells count="9">
    <mergeCell ref="A4:E5"/>
    <mergeCell ref="C6:I6"/>
    <mergeCell ref="A34:T39"/>
    <mergeCell ref="A24:A27"/>
    <mergeCell ref="A28:A31"/>
    <mergeCell ref="A19:A23"/>
    <mergeCell ref="A14:A18"/>
    <mergeCell ref="A8:A13"/>
    <mergeCell ref="J6:P6"/>
  </mergeCells>
  <phoneticPr fontId="2" type="noConversion"/>
  <conditionalFormatting sqref="P9">
    <cfRule type="cellIs" dxfId="0" priority="1" stopIfTrue="1" operator="between">
      <formula>-0.05</formula>
      <formula>0.05</formula>
    </cfRule>
  </conditionalFormatting>
  <pageMargins left="0.75" right="0.75" top="1" bottom="1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Instructions</vt:lpstr>
      <vt:lpstr>Assignments</vt:lpstr>
      <vt:lpstr>Calculaciones</vt:lpstr>
      <vt:lpstr>Pop_Units</vt:lpstr>
      <vt:lpstr>Assignments!Print_Titles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</dc:creator>
  <cp:lastModifiedBy>Douglas Johnson</cp:lastModifiedBy>
  <cp:lastPrinted>2009-08-21T08:08:56Z</cp:lastPrinted>
  <dcterms:created xsi:type="dcterms:W3CDTF">2009-06-26T00:03:19Z</dcterms:created>
  <dcterms:modified xsi:type="dcterms:W3CDTF">2016-08-30T21:18:49Z</dcterms:modified>
</cp:coreProperties>
</file>