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Rancho Cucamonga City\Public Participation Kit\"/>
    </mc:Choice>
  </mc:AlternateContent>
  <bookViews>
    <workbookView xWindow="0" yWindow="0" windowWidth="28770" windowHeight="12360"/>
  </bookViews>
  <sheets>
    <sheet name="Instrucciones" sheetId="4" r:id="rId1"/>
    <sheet name="Designaciones" sheetId="1" r:id="rId2"/>
    <sheet name="Calculaciones" sheetId="2" r:id="rId3"/>
  </sheets>
  <definedNames>
    <definedName name="Pop_Units">Designaciones!$B$2:$M$2</definedName>
    <definedName name="_xlnm.Print_Titles" localSheetId="1">Designaciones!$2:$2</definedName>
  </definedNames>
  <calcPr calcId="171027"/>
</workbook>
</file>

<file path=xl/calcChain.xml><?xml version="1.0" encoding="utf-8"?>
<calcChain xmlns="http://schemas.openxmlformats.org/spreadsheetml/2006/main">
  <c r="C9" i="2" l="1"/>
  <c r="D9" i="2"/>
  <c r="E9" i="2"/>
  <c r="C11" i="2"/>
  <c r="D11" i="2"/>
  <c r="E11" i="2"/>
  <c r="C12" i="2"/>
  <c r="D12" i="2"/>
  <c r="E12" i="2"/>
  <c r="C13" i="2"/>
  <c r="D13" i="2"/>
  <c r="E13" i="2"/>
  <c r="C14" i="2"/>
  <c r="D14" i="2"/>
  <c r="E14" i="2"/>
  <c r="F23" i="2" l="1"/>
  <c r="E23" i="2"/>
  <c r="D23" i="2"/>
  <c r="C23" i="2"/>
  <c r="N23" i="2"/>
  <c r="F18" i="2"/>
  <c r="E18" i="2"/>
  <c r="D18" i="2"/>
  <c r="C18" i="2"/>
  <c r="N18" i="2"/>
  <c r="F13" i="2"/>
  <c r="F14" i="2"/>
  <c r="F12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L32" i="2" s="1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L28" i="2" s="1"/>
  <c r="E25" i="2"/>
  <c r="D25" i="2"/>
  <c r="C25" i="2"/>
  <c r="F24" i="2"/>
  <c r="E24" i="2"/>
  <c r="D24" i="2"/>
  <c r="C24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5" i="2"/>
  <c r="E15" i="2"/>
  <c r="D15" i="2"/>
  <c r="C15" i="2"/>
  <c r="F11" i="2"/>
  <c r="F9" i="2"/>
  <c r="AE2" i="1"/>
  <c r="AB2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N32" i="2"/>
  <c r="N31" i="2"/>
  <c r="N30" i="2"/>
  <c r="N28" i="2"/>
  <c r="N27" i="2"/>
  <c r="N26" i="2"/>
  <c r="N24" i="2"/>
  <c r="N22" i="2"/>
  <c r="N21" i="2"/>
  <c r="N19" i="2"/>
  <c r="N17" i="2"/>
  <c r="N16" i="2"/>
  <c r="C98" i="1"/>
  <c r="H9" i="2" s="1"/>
  <c r="N12" i="2" s="1"/>
  <c r="N13" i="2" l="1"/>
  <c r="N14" i="2"/>
  <c r="G30" i="2"/>
  <c r="J18" i="2"/>
  <c r="K12" i="2"/>
  <c r="L22" i="2"/>
  <c r="J12" i="2"/>
  <c r="L14" i="2"/>
  <c r="I12" i="2"/>
  <c r="L18" i="2"/>
  <c r="K13" i="2"/>
  <c r="I23" i="2"/>
  <c r="L26" i="2"/>
  <c r="I18" i="2"/>
  <c r="J13" i="2"/>
  <c r="K18" i="2"/>
  <c r="L13" i="2"/>
  <c r="K14" i="2"/>
  <c r="L12" i="2"/>
  <c r="J14" i="2"/>
  <c r="G14" i="2"/>
  <c r="J23" i="2"/>
  <c r="K23" i="2"/>
  <c r="I13" i="2"/>
  <c r="L23" i="2"/>
  <c r="G23" i="2"/>
  <c r="G18" i="2"/>
  <c r="G13" i="2"/>
  <c r="I14" i="2"/>
  <c r="G12" i="2"/>
  <c r="L16" i="2"/>
  <c r="L21" i="2"/>
  <c r="L11" i="2"/>
  <c r="L17" i="2"/>
  <c r="J17" i="2"/>
  <c r="L24" i="2"/>
  <c r="L19" i="2"/>
  <c r="I24" i="2"/>
  <c r="I28" i="2"/>
  <c r="I30" i="2"/>
  <c r="K24" i="2"/>
  <c r="K28" i="2"/>
  <c r="K30" i="2"/>
  <c r="J24" i="2"/>
  <c r="J28" i="2"/>
  <c r="AK2" i="1"/>
  <c r="K31" i="2"/>
  <c r="J31" i="2"/>
  <c r="I17" i="2"/>
  <c r="I11" i="2"/>
  <c r="I31" i="2"/>
  <c r="G21" i="2"/>
  <c r="G24" i="2"/>
  <c r="G28" i="2"/>
  <c r="K16" i="2"/>
  <c r="K32" i="2"/>
  <c r="I27" i="2"/>
  <c r="I22" i="2"/>
  <c r="I26" i="2"/>
  <c r="I32" i="2"/>
  <c r="G31" i="2"/>
  <c r="I16" i="2"/>
  <c r="G16" i="2"/>
  <c r="I21" i="2"/>
  <c r="G32" i="2"/>
  <c r="G27" i="2"/>
  <c r="J21" i="2"/>
  <c r="G26" i="2"/>
  <c r="J22" i="2"/>
  <c r="I19" i="2"/>
  <c r="J30" i="2"/>
  <c r="K17" i="2"/>
  <c r="G22" i="2"/>
  <c r="J26" i="2"/>
  <c r="L27" i="2"/>
  <c r="L31" i="2"/>
  <c r="AH2" i="1"/>
  <c r="K11" i="2"/>
  <c r="J19" i="2"/>
  <c r="J16" i="2"/>
  <c r="K21" i="2"/>
  <c r="K19" i="2"/>
  <c r="J32" i="2"/>
  <c r="J27" i="2"/>
  <c r="G11" i="2"/>
  <c r="G19" i="2"/>
  <c r="K27" i="2"/>
  <c r="G29" i="2"/>
  <c r="G15" i="2"/>
  <c r="K22" i="2"/>
  <c r="K26" i="2"/>
  <c r="G20" i="2"/>
  <c r="G17" i="2"/>
  <c r="J11" i="2"/>
  <c r="G25" i="2"/>
  <c r="L30" i="2"/>
  <c r="G2" i="2"/>
  <c r="N11" i="2"/>
  <c r="G9" i="2"/>
  <c r="E10" i="2" l="1"/>
  <c r="D10" i="2"/>
  <c r="C10" i="2"/>
  <c r="AC2" i="1" s="1"/>
  <c r="M12" i="2"/>
  <c r="M14" i="2"/>
  <c r="M13" i="2"/>
  <c r="M18" i="2"/>
  <c r="M23" i="2"/>
  <c r="M19" i="2"/>
  <c r="M26" i="2"/>
  <c r="M21" i="2"/>
  <c r="M17" i="2"/>
  <c r="M27" i="2"/>
  <c r="M32" i="2"/>
  <c r="M16" i="2"/>
  <c r="M28" i="2"/>
  <c r="M31" i="2"/>
  <c r="M11" i="2"/>
  <c r="F10" i="2"/>
  <c r="M22" i="2"/>
  <c r="M24" i="2"/>
  <c r="M30" i="2"/>
  <c r="K10" i="2" l="1"/>
  <c r="AI2" i="1"/>
  <c r="H10" i="2"/>
  <c r="N10" i="2" s="1"/>
  <c r="I10" i="2"/>
  <c r="AF2" i="1"/>
  <c r="J10" i="2"/>
  <c r="L10" i="2"/>
  <c r="AL2" i="1"/>
</calcChain>
</file>

<file path=xl/sharedStrings.xml><?xml version="1.0" encoding="utf-8"?>
<sst xmlns="http://schemas.openxmlformats.org/spreadsheetml/2006/main" count="94" uniqueCount="58">
  <si>
    <t>Total</t>
  </si>
  <si>
    <t>Hisp</t>
  </si>
  <si>
    <t>Latino</t>
  </si>
  <si>
    <t>Filipino</t>
  </si>
  <si>
    <t>D2:</t>
  </si>
  <si>
    <t>D1:</t>
  </si>
  <si>
    <t>D3:</t>
  </si>
  <si>
    <t>D4:</t>
  </si>
  <si>
    <t>Quick Reference: Total Population &amp; Deviation from Ideal by district</t>
  </si>
  <si>
    <t>Totals</t>
  </si>
  <si>
    <t>Unid</t>
  </si>
  <si>
    <t>Población total</t>
  </si>
  <si>
    <t>Población en Edad Electoral (PEE)</t>
  </si>
  <si>
    <t>Población Ciudadana en Edad Electoral (PCEE)</t>
  </si>
  <si>
    <t>PCEVotantes Registrados (Nov. ’14)</t>
  </si>
  <si>
    <t>Votantes Activos (Nov. ’14)</t>
  </si>
  <si>
    <t>Distrito</t>
  </si>
  <si>
    <t>Pob</t>
  </si>
  <si>
    <t>Blanco</t>
  </si>
  <si>
    <t>Negro</t>
  </si>
  <si>
    <t>Asiático</t>
  </si>
  <si>
    <t>PEE</t>
  </si>
  <si>
    <t>PCEE</t>
  </si>
  <si>
    <t>Fil.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</si>
  <si>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</si>
  <si>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</si>
  <si>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</si>
  <si>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</si>
  <si>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</si>
  <si>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</si>
  <si>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</si>
  <si>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</si>
  <si>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</si>
  <si>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</si>
  <si>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</si>
  <si>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amarillas</t>
  </si>
  <si>
    <t xml:space="preserve">Cuando termine, envíe por e-mail su lista de designaciones a </t>
  </si>
  <si>
    <t>Grupo</t>
  </si>
  <si>
    <t>Categoria</t>
  </si>
  <si>
    <t>Totales por distrito</t>
  </si>
  <si>
    <t>Public Participation Kit de la Ciudad de Rancho Cucamonga</t>
  </si>
  <si>
    <t>Población ideal:</t>
  </si>
  <si>
    <t>Entre su nombre aquí</t>
  </si>
  <si>
    <t>Pob. Tot.</t>
  </si>
  <si>
    <t>Deviación en personas</t>
  </si>
  <si>
    <t>Blancos</t>
  </si>
  <si>
    <t>Negros</t>
  </si>
  <si>
    <t>Latinos</t>
  </si>
  <si>
    <t>PEE Total</t>
  </si>
  <si>
    <t>PCEE Total</t>
  </si>
  <si>
    <t>Reg. Total</t>
  </si>
  <si>
    <t>Vot. Total</t>
  </si>
  <si>
    <t>Contados</t>
  </si>
  <si>
    <t>Porcentages</t>
  </si>
  <si>
    <t>Sin designación</t>
  </si>
  <si>
    <t>Este mapa tiene razón porque…</t>
  </si>
  <si>
    <t>Comentarios sobre esta opción</t>
  </si>
  <si>
    <t xml:space="preserve">2) En las hojas de designación, apunta el número del distrito (1-4) en cual quiera poner la 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</si>
</sst>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3" fontId="7" fillId="0" borderId="1" xfId="0" applyNumberFormat="1" applyFont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0" borderId="0" xfId="0" applyBorder="1"/>
    <xf numFmtId="3" fontId="9" fillId="0" borderId="0" xfId="0" applyNumberFormat="1" applyFont="1"/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9" fontId="9" fillId="0" borderId="5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9" fontId="9" fillId="0" borderId="8" xfId="2" applyFont="1" applyBorder="1" applyAlignment="1">
      <alignment horizontal="center" vertical="center"/>
    </xf>
    <xf numFmtId="9" fontId="9" fillId="0" borderId="9" xfId="2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9" fontId="9" fillId="0" borderId="10" xfId="2" applyFont="1" applyBorder="1" applyAlignment="1">
      <alignment horizontal="center" vertical="center"/>
    </xf>
    <xf numFmtId="9" fontId="9" fillId="0" borderId="11" xfId="2" applyFont="1" applyBorder="1" applyAlignment="1">
      <alignment horizontal="center" vertical="center"/>
    </xf>
    <xf numFmtId="9" fontId="9" fillId="0" borderId="12" xfId="2" applyNumberFormat="1" applyFont="1" applyBorder="1" applyAlignment="1">
      <alignment horizontal="center" vertical="center"/>
    </xf>
    <xf numFmtId="9" fontId="9" fillId="0" borderId="6" xfId="2" applyNumberFormat="1" applyFont="1" applyBorder="1" applyAlignment="1">
      <alignment horizontal="center" vertical="center"/>
    </xf>
    <xf numFmtId="3" fontId="0" fillId="0" borderId="0" xfId="0" applyNumberFormat="1"/>
    <xf numFmtId="10" fontId="9" fillId="3" borderId="9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9" fontId="9" fillId="0" borderId="20" xfId="2" applyFont="1" applyBorder="1" applyAlignment="1">
      <alignment horizontal="center" vertical="center"/>
    </xf>
    <xf numFmtId="9" fontId="9" fillId="0" borderId="21" xfId="2" applyFont="1" applyBorder="1" applyAlignment="1">
      <alignment horizontal="center" vertical="center"/>
    </xf>
    <xf numFmtId="9" fontId="9" fillId="0" borderId="22" xfId="2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9" fontId="9" fillId="0" borderId="23" xfId="2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24" xfId="0" applyNumberFormat="1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3" fontId="7" fillId="0" borderId="0" xfId="1" quotePrefix="1" applyNumberFormat="1" applyFont="1" applyBorder="1" applyAlignment="1">
      <alignment horizontal="center"/>
    </xf>
    <xf numFmtId="3" fontId="7" fillId="0" borderId="28" xfId="1" quotePrefix="1" applyNumberFormat="1" applyFont="1" applyBorder="1" applyAlignment="1">
      <alignment horizontal="center"/>
    </xf>
    <xf numFmtId="3" fontId="7" fillId="0" borderId="29" xfId="1" quotePrefix="1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0" xfId="0" applyFont="1"/>
    <xf numFmtId="3" fontId="7" fillId="2" borderId="30" xfId="0" applyNumberFormat="1" applyFont="1" applyFill="1" applyBorder="1" applyAlignment="1" applyProtection="1">
      <alignment horizontal="center"/>
      <protection locked="0"/>
    </xf>
    <xf numFmtId="3" fontId="7" fillId="2" borderId="31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/>
    </xf>
    <xf numFmtId="9" fontId="9" fillId="0" borderId="32" xfId="2" applyFont="1" applyBorder="1" applyAlignment="1">
      <alignment horizontal="center" vertical="center"/>
    </xf>
    <xf numFmtId="9" fontId="9" fillId="0" borderId="15" xfId="2" applyFont="1" applyBorder="1" applyAlignment="1">
      <alignment horizontal="center" vertical="center"/>
    </xf>
    <xf numFmtId="3" fontId="7" fillId="2" borderId="34" xfId="0" applyNumberFormat="1" applyFont="1" applyFill="1" applyBorder="1" applyAlignment="1" applyProtection="1">
      <alignment horizontal="center"/>
      <protection locked="0"/>
    </xf>
    <xf numFmtId="3" fontId="7" fillId="0" borderId="35" xfId="1" quotePrefix="1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" xfId="0" quotePrefix="1" applyNumberFormat="1" applyFont="1" applyBorder="1" applyAlignment="1">
      <alignment horizontal="center"/>
    </xf>
    <xf numFmtId="3" fontId="9" fillId="0" borderId="1" xfId="0" quotePrefix="1" applyNumberFormat="1" applyFont="1" applyBorder="1" applyAlignment="1">
      <alignment horizontal="center"/>
    </xf>
    <xf numFmtId="3" fontId="9" fillId="0" borderId="2" xfId="0" quotePrefix="1" applyNumberFormat="1" applyFont="1" applyBorder="1" applyAlignment="1">
      <alignment horizontal="center"/>
    </xf>
    <xf numFmtId="3" fontId="9" fillId="0" borderId="3" xfId="0" quotePrefix="1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1" fillId="4" borderId="3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wrapText="1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left" vertical="top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2" sqref="A2"/>
    </sheetView>
  </sheetViews>
  <sheetFormatPr defaultColWidth="9.1640625" defaultRowHeight="15.6" x14ac:dyDescent="0.6"/>
  <cols>
    <col min="1" max="4" width="9.1640625" style="3"/>
    <col min="5" max="5" width="11.1640625" style="3" customWidth="1"/>
    <col min="6" max="6" width="11.71875" style="3" customWidth="1"/>
    <col min="7" max="16384" width="9.1640625" style="3"/>
  </cols>
  <sheetData>
    <row r="1" spans="1:7" x14ac:dyDescent="0.6">
      <c r="A1" s="2" t="s">
        <v>24</v>
      </c>
    </row>
    <row r="3" spans="1:7" x14ac:dyDescent="0.6">
      <c r="A3" s="2" t="s">
        <v>25</v>
      </c>
    </row>
    <row r="4" spans="1:7" x14ac:dyDescent="0.6">
      <c r="A4" s="3" t="s">
        <v>26</v>
      </c>
    </row>
    <row r="5" spans="1:7" x14ac:dyDescent="0.6">
      <c r="A5" s="3" t="s">
        <v>27</v>
      </c>
    </row>
    <row r="6" spans="1:7" x14ac:dyDescent="0.6">
      <c r="A6" s="3" t="s">
        <v>57</v>
      </c>
    </row>
    <row r="7" spans="1:7" x14ac:dyDescent="0.6">
      <c r="B7" s="3" t="s">
        <v>28</v>
      </c>
    </row>
    <row r="8" spans="1:7" x14ac:dyDescent="0.6">
      <c r="B8" s="3" t="s">
        <v>29</v>
      </c>
    </row>
    <row r="9" spans="1:7" x14ac:dyDescent="0.6">
      <c r="B9" s="3" t="s">
        <v>30</v>
      </c>
    </row>
    <row r="11" spans="1:7" x14ac:dyDescent="0.6">
      <c r="A11" s="2" t="s">
        <v>31</v>
      </c>
      <c r="B11" s="3" t="s">
        <v>32</v>
      </c>
    </row>
    <row r="12" spans="1:7" x14ac:dyDescent="0.6">
      <c r="B12" s="3" t="s">
        <v>33</v>
      </c>
      <c r="F12" s="4" t="s">
        <v>35</v>
      </c>
      <c r="G12" s="84"/>
    </row>
    <row r="14" spans="1:7" x14ac:dyDescent="0.6">
      <c r="A14" s="2" t="s">
        <v>34</v>
      </c>
    </row>
    <row r="15" spans="1:7" x14ac:dyDescent="0.6">
      <c r="B15" s="3" t="s">
        <v>36</v>
      </c>
    </row>
  </sheetData>
  <sheetProtection sheet="1" select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6.83203125" defaultRowHeight="11.7" x14ac:dyDescent="0.45"/>
  <cols>
    <col min="1" max="1" width="6.1640625" style="52" bestFit="1" customWidth="1"/>
    <col min="2" max="2" width="4.27734375" style="52" bestFit="1" customWidth="1"/>
    <col min="3" max="3" width="5.27734375" style="52" bestFit="1" customWidth="1"/>
    <col min="4" max="4" width="4.5546875" style="52" bestFit="1" customWidth="1"/>
    <col min="5" max="5" width="5.5546875" style="52" bestFit="1" customWidth="1"/>
    <col min="6" max="6" width="5.1640625" style="52" bestFit="1" customWidth="1"/>
    <col min="7" max="7" width="6.38671875" style="65" bestFit="1" customWidth="1"/>
    <col min="8" max="8" width="5.27734375" style="52" bestFit="1" customWidth="1"/>
    <col min="9" max="9" width="4.5546875" style="52" bestFit="1" customWidth="1"/>
    <col min="10" max="10" width="5.5546875" style="52" bestFit="1" customWidth="1"/>
    <col min="11" max="11" width="5.1640625" style="52" bestFit="1" customWidth="1"/>
    <col min="12" max="12" width="6.38671875" style="52" bestFit="1" customWidth="1"/>
    <col min="13" max="13" width="5.27734375" style="52" bestFit="1" customWidth="1"/>
    <col min="14" max="14" width="4.5546875" style="52" bestFit="1" customWidth="1"/>
    <col min="15" max="15" width="5.5546875" style="52" bestFit="1" customWidth="1"/>
    <col min="16" max="16" width="5.1640625" style="52" bestFit="1" customWidth="1"/>
    <col min="17" max="17" width="6.38671875" style="65" bestFit="1" customWidth="1"/>
    <col min="18" max="18" width="4.5546875" style="52" bestFit="1" customWidth="1"/>
    <col min="19" max="19" width="5.27734375" style="52" bestFit="1" customWidth="1"/>
    <col min="20" max="20" width="6.38671875" style="52" bestFit="1" customWidth="1"/>
    <col min="21" max="21" width="3.83203125" style="52" bestFit="1" customWidth="1"/>
    <col min="22" max="22" width="4.5546875" style="52" bestFit="1" customWidth="1"/>
    <col min="23" max="23" width="5.27734375" style="52" bestFit="1" customWidth="1"/>
    <col min="24" max="24" width="6.38671875" style="52" bestFit="1" customWidth="1"/>
    <col min="25" max="25" width="2.94140625" style="52" bestFit="1" customWidth="1"/>
    <col min="26" max="26" width="6.83203125" style="6"/>
    <col min="27" max="27" width="3" style="6" bestFit="1" customWidth="1"/>
    <col min="28" max="28" width="1.38671875" style="6" bestFit="1" customWidth="1"/>
    <col min="29" max="29" width="5.38671875" style="6" bestFit="1" customWidth="1"/>
    <col min="30" max="30" width="3.109375" style="6" bestFit="1" customWidth="1"/>
    <col min="31" max="31" width="1.38671875" style="6" bestFit="1" customWidth="1"/>
    <col min="32" max="32" width="5.38671875" style="6" bestFit="1" customWidth="1"/>
    <col min="33" max="33" width="3.109375" style="6" bestFit="1" customWidth="1"/>
    <col min="34" max="34" width="1.38671875" style="6" bestFit="1" customWidth="1"/>
    <col min="35" max="35" width="5.38671875" style="6" bestFit="1" customWidth="1"/>
    <col min="36" max="36" width="3.109375" style="6" bestFit="1" customWidth="1"/>
    <col min="37" max="37" width="1.38671875" style="6" bestFit="1" customWidth="1"/>
    <col min="38" max="38" width="5.38671875" style="6" bestFit="1" customWidth="1"/>
    <col min="39" max="16384" width="6.83203125" style="6"/>
  </cols>
  <sheetData>
    <row r="1" spans="1:38" ht="35.25" customHeight="1" thickBot="1" x14ac:dyDescent="0.55000000000000004">
      <c r="A1" s="56"/>
      <c r="B1" s="79" t="s">
        <v>10</v>
      </c>
      <c r="C1" s="89" t="s">
        <v>11</v>
      </c>
      <c r="D1" s="90"/>
      <c r="E1" s="90"/>
      <c r="F1" s="90"/>
      <c r="G1" s="91"/>
      <c r="H1" s="92" t="s">
        <v>12</v>
      </c>
      <c r="I1" s="93"/>
      <c r="J1" s="93"/>
      <c r="K1" s="93"/>
      <c r="L1" s="93"/>
      <c r="M1" s="93" t="s">
        <v>13</v>
      </c>
      <c r="N1" s="93"/>
      <c r="O1" s="93"/>
      <c r="P1" s="93"/>
      <c r="Q1" s="93"/>
      <c r="R1" s="93" t="s">
        <v>14</v>
      </c>
      <c r="S1" s="93"/>
      <c r="T1" s="93"/>
      <c r="U1" s="94"/>
      <c r="V1" s="92" t="s">
        <v>15</v>
      </c>
      <c r="W1" s="93"/>
      <c r="X1" s="93"/>
      <c r="Y1" s="94"/>
      <c r="AA1" s="86" t="s">
        <v>8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8"/>
    </row>
    <row r="2" spans="1:38" s="5" customFormat="1" ht="15.75" customHeight="1" thickBot="1" x14ac:dyDescent="0.55000000000000004">
      <c r="A2" s="7" t="s">
        <v>16</v>
      </c>
      <c r="B2" s="80" t="s">
        <v>17</v>
      </c>
      <c r="C2" s="81" t="s">
        <v>0</v>
      </c>
      <c r="D2" s="82" t="s">
        <v>1</v>
      </c>
      <c r="E2" s="82" t="s">
        <v>18</v>
      </c>
      <c r="F2" s="82" t="s">
        <v>19</v>
      </c>
      <c r="G2" s="83" t="s">
        <v>20</v>
      </c>
      <c r="H2" s="82" t="s">
        <v>21</v>
      </c>
      <c r="I2" s="82" t="s">
        <v>1</v>
      </c>
      <c r="J2" s="82" t="s">
        <v>18</v>
      </c>
      <c r="K2" s="82" t="s">
        <v>19</v>
      </c>
      <c r="L2" s="83" t="s">
        <v>20</v>
      </c>
      <c r="M2" s="81" t="s">
        <v>22</v>
      </c>
      <c r="N2" s="82" t="s">
        <v>1</v>
      </c>
      <c r="O2" s="82" t="s">
        <v>18</v>
      </c>
      <c r="P2" s="82" t="s">
        <v>19</v>
      </c>
      <c r="Q2" s="83" t="s">
        <v>20</v>
      </c>
      <c r="R2" s="82" t="s">
        <v>0</v>
      </c>
      <c r="S2" s="82" t="s">
        <v>2</v>
      </c>
      <c r="T2" s="82" t="s">
        <v>20</v>
      </c>
      <c r="U2" s="82" t="s">
        <v>23</v>
      </c>
      <c r="V2" s="81" t="s">
        <v>0</v>
      </c>
      <c r="W2" s="82" t="s">
        <v>2</v>
      </c>
      <c r="X2" s="82" t="s">
        <v>20</v>
      </c>
      <c r="Y2" s="83" t="s">
        <v>23</v>
      </c>
      <c r="AA2" s="55" t="s">
        <v>5</v>
      </c>
      <c r="AB2" s="53">
        <f>Calculaciones!$C$9</f>
        <v>0</v>
      </c>
      <c r="AC2" s="53">
        <f>Calculaciones!$C$10</f>
        <v>-41317.25</v>
      </c>
      <c r="AD2" s="55" t="s">
        <v>4</v>
      </c>
      <c r="AE2" s="53">
        <f>Calculaciones!$D$9</f>
        <v>0</v>
      </c>
      <c r="AF2" s="53">
        <f>Calculaciones!$D$10</f>
        <v>-41317.25</v>
      </c>
      <c r="AG2" s="55" t="s">
        <v>6</v>
      </c>
      <c r="AH2" s="53">
        <f>Calculaciones!$E$9</f>
        <v>0</v>
      </c>
      <c r="AI2" s="53">
        <f>Calculaciones!$E$10</f>
        <v>-41317.25</v>
      </c>
      <c r="AJ2" s="55" t="s">
        <v>7</v>
      </c>
      <c r="AK2" s="53">
        <f>Calculaciones!$F$9</f>
        <v>0</v>
      </c>
      <c r="AL2" s="54">
        <f>Calculaciones!$F$10</f>
        <v>-41317.25</v>
      </c>
    </row>
    <row r="3" spans="1:38" x14ac:dyDescent="0.45">
      <c r="A3" s="70"/>
      <c r="B3" s="57">
        <v>1</v>
      </c>
      <c r="C3" s="58">
        <v>2182</v>
      </c>
      <c r="D3" s="57">
        <v>480</v>
      </c>
      <c r="E3" s="57">
        <v>1451</v>
      </c>
      <c r="F3" s="57">
        <v>80</v>
      </c>
      <c r="G3" s="59">
        <v>147</v>
      </c>
      <c r="H3" s="57">
        <v>1669</v>
      </c>
      <c r="I3" s="57">
        <v>319</v>
      </c>
      <c r="J3" s="57">
        <v>1166</v>
      </c>
      <c r="K3" s="57">
        <v>58</v>
      </c>
      <c r="L3" s="57">
        <v>112</v>
      </c>
      <c r="M3" s="58">
        <v>1274.7040489999999</v>
      </c>
      <c r="N3" s="57">
        <v>269.625674</v>
      </c>
      <c r="O3" s="57">
        <v>848.49942699999997</v>
      </c>
      <c r="P3" s="57">
        <v>11.578948</v>
      </c>
      <c r="Q3" s="59">
        <v>120</v>
      </c>
      <c r="R3" s="57">
        <v>1459.9999909999999</v>
      </c>
      <c r="S3" s="57">
        <v>212.616996</v>
      </c>
      <c r="T3" s="60">
        <v>40</v>
      </c>
      <c r="U3" s="60">
        <v>10</v>
      </c>
      <c r="V3" s="61">
        <v>685.00000199999999</v>
      </c>
      <c r="W3" s="60">
        <v>72.356570000000005</v>
      </c>
      <c r="X3" s="60">
        <v>13</v>
      </c>
      <c r="Y3" s="62">
        <v>6</v>
      </c>
    </row>
    <row r="4" spans="1:38" x14ac:dyDescent="0.45">
      <c r="A4" s="71"/>
      <c r="B4" s="57">
        <v>2</v>
      </c>
      <c r="C4" s="58">
        <v>1785</v>
      </c>
      <c r="D4" s="57">
        <v>1045</v>
      </c>
      <c r="E4" s="57">
        <v>474</v>
      </c>
      <c r="F4" s="57">
        <v>155</v>
      </c>
      <c r="G4" s="59">
        <v>89</v>
      </c>
      <c r="H4" s="57">
        <v>1276</v>
      </c>
      <c r="I4" s="57">
        <v>673</v>
      </c>
      <c r="J4" s="57">
        <v>398</v>
      </c>
      <c r="K4" s="57">
        <v>119</v>
      </c>
      <c r="L4" s="57">
        <v>70</v>
      </c>
      <c r="M4" s="58">
        <v>1274.0000250000001</v>
      </c>
      <c r="N4" s="57">
        <v>674.99998000000005</v>
      </c>
      <c r="O4" s="57">
        <v>244.99999700000001</v>
      </c>
      <c r="P4" s="57">
        <v>295.00000899999998</v>
      </c>
      <c r="Q4" s="59">
        <v>59.000003</v>
      </c>
      <c r="R4" s="57">
        <v>745.99997499999995</v>
      </c>
      <c r="S4" s="57">
        <v>358.44330100000002</v>
      </c>
      <c r="T4" s="60">
        <v>19.999998999999999</v>
      </c>
      <c r="U4" s="60">
        <v>7</v>
      </c>
      <c r="V4" s="61">
        <v>232.99999299999999</v>
      </c>
      <c r="W4" s="60">
        <v>93.506950000000003</v>
      </c>
      <c r="X4" s="60">
        <v>4</v>
      </c>
      <c r="Y4" s="62">
        <v>0</v>
      </c>
    </row>
    <row r="5" spans="1:38" x14ac:dyDescent="0.45">
      <c r="A5" s="71"/>
      <c r="B5" s="57">
        <v>3</v>
      </c>
      <c r="C5" s="58">
        <v>2614</v>
      </c>
      <c r="D5" s="57">
        <v>1820</v>
      </c>
      <c r="E5" s="57">
        <v>313</v>
      </c>
      <c r="F5" s="57">
        <v>303</v>
      </c>
      <c r="G5" s="59">
        <v>129</v>
      </c>
      <c r="H5" s="57">
        <v>1771</v>
      </c>
      <c r="I5" s="57">
        <v>1166</v>
      </c>
      <c r="J5" s="57">
        <v>262</v>
      </c>
      <c r="K5" s="57">
        <v>203</v>
      </c>
      <c r="L5" s="57">
        <v>105</v>
      </c>
      <c r="M5" s="58">
        <v>1205.0000030000001</v>
      </c>
      <c r="N5" s="57">
        <v>660.00000799999998</v>
      </c>
      <c r="O5" s="57">
        <v>339.99999600000001</v>
      </c>
      <c r="P5" s="57">
        <v>149.99999800000001</v>
      </c>
      <c r="Q5" s="59">
        <v>25.000001000000001</v>
      </c>
      <c r="R5" s="57">
        <v>932.000001</v>
      </c>
      <c r="S5" s="57">
        <v>549.90992500000004</v>
      </c>
      <c r="T5" s="60">
        <v>27</v>
      </c>
      <c r="U5" s="60">
        <v>11</v>
      </c>
      <c r="V5" s="61">
        <v>213</v>
      </c>
      <c r="W5" s="60">
        <v>110.204622</v>
      </c>
      <c r="X5" s="60">
        <v>7</v>
      </c>
      <c r="Y5" s="62">
        <v>4</v>
      </c>
    </row>
    <row r="6" spans="1:38" x14ac:dyDescent="0.45">
      <c r="A6" s="71"/>
      <c r="B6" s="57">
        <v>4</v>
      </c>
      <c r="C6" s="58">
        <v>2353</v>
      </c>
      <c r="D6" s="57">
        <v>641</v>
      </c>
      <c r="E6" s="57">
        <v>1452</v>
      </c>
      <c r="F6" s="57">
        <v>106</v>
      </c>
      <c r="G6" s="59">
        <v>122</v>
      </c>
      <c r="H6" s="57">
        <v>1840</v>
      </c>
      <c r="I6" s="57">
        <v>444</v>
      </c>
      <c r="J6" s="57">
        <v>1187</v>
      </c>
      <c r="K6" s="57">
        <v>87</v>
      </c>
      <c r="L6" s="57">
        <v>98</v>
      </c>
      <c r="M6" s="58">
        <v>1955.8446759999999</v>
      </c>
      <c r="N6" s="57">
        <v>584.21052499999996</v>
      </c>
      <c r="O6" s="57">
        <v>1254.3040940000001</v>
      </c>
      <c r="P6" s="57">
        <v>8.9690720000000006</v>
      </c>
      <c r="Q6" s="59">
        <v>107.560976</v>
      </c>
      <c r="R6" s="57">
        <v>1638.000031</v>
      </c>
      <c r="S6" s="57">
        <v>345.08518700000002</v>
      </c>
      <c r="T6" s="60">
        <v>39</v>
      </c>
      <c r="U6" s="60">
        <v>32</v>
      </c>
      <c r="V6" s="61">
        <v>743.00000199999999</v>
      </c>
      <c r="W6" s="60">
        <v>134.69453799999999</v>
      </c>
      <c r="X6" s="60">
        <v>12</v>
      </c>
      <c r="Y6" s="62">
        <v>22</v>
      </c>
    </row>
    <row r="7" spans="1:38" x14ac:dyDescent="0.45">
      <c r="A7" s="71"/>
      <c r="B7" s="57">
        <v>5</v>
      </c>
      <c r="C7" s="58">
        <v>1203</v>
      </c>
      <c r="D7" s="57">
        <v>273</v>
      </c>
      <c r="E7" s="57">
        <v>816</v>
      </c>
      <c r="F7" s="57">
        <v>36</v>
      </c>
      <c r="G7" s="59">
        <v>61</v>
      </c>
      <c r="H7" s="57">
        <v>945</v>
      </c>
      <c r="I7" s="57">
        <v>185</v>
      </c>
      <c r="J7" s="57">
        <v>681</v>
      </c>
      <c r="K7" s="57">
        <v>24</v>
      </c>
      <c r="L7" s="57">
        <v>42</v>
      </c>
      <c r="M7" s="58">
        <v>644.999999</v>
      </c>
      <c r="N7" s="57">
        <v>109.99999800000001</v>
      </c>
      <c r="O7" s="57">
        <v>485.00000199999999</v>
      </c>
      <c r="P7" s="57">
        <v>10</v>
      </c>
      <c r="Q7" s="59">
        <v>20</v>
      </c>
      <c r="R7" s="57">
        <v>769.99999500000001</v>
      </c>
      <c r="S7" s="57">
        <v>140.18581800000001</v>
      </c>
      <c r="T7" s="60">
        <v>10.957998</v>
      </c>
      <c r="U7" s="60">
        <v>4.1992849999999997</v>
      </c>
      <c r="V7" s="61">
        <v>378.87936100000002</v>
      </c>
      <c r="W7" s="60">
        <v>44.873309999999996</v>
      </c>
      <c r="X7" s="60">
        <v>0.63985700000000001</v>
      </c>
      <c r="Y7" s="62">
        <v>0.63985700000000001</v>
      </c>
    </row>
    <row r="8" spans="1:38" x14ac:dyDescent="0.45">
      <c r="A8" s="71"/>
      <c r="B8" s="57">
        <v>6</v>
      </c>
      <c r="C8" s="58">
        <v>2081</v>
      </c>
      <c r="D8" s="57">
        <v>832</v>
      </c>
      <c r="E8" s="57">
        <v>1068</v>
      </c>
      <c r="F8" s="57">
        <v>56</v>
      </c>
      <c r="G8" s="59">
        <v>79</v>
      </c>
      <c r="H8" s="57">
        <v>1532</v>
      </c>
      <c r="I8" s="57">
        <v>542</v>
      </c>
      <c r="J8" s="57">
        <v>855</v>
      </c>
      <c r="K8" s="57">
        <v>39</v>
      </c>
      <c r="L8" s="57">
        <v>66</v>
      </c>
      <c r="M8" s="58">
        <v>1853.155289</v>
      </c>
      <c r="N8" s="57">
        <v>690.78946299999996</v>
      </c>
      <c r="O8" s="57">
        <v>1020.695873</v>
      </c>
      <c r="P8" s="57">
        <v>36.030928000000003</v>
      </c>
      <c r="Q8" s="59">
        <v>52.439024000000003</v>
      </c>
      <c r="R8" s="57">
        <v>1166.000004</v>
      </c>
      <c r="S8" s="57">
        <v>368.46192200000002</v>
      </c>
      <c r="T8" s="60">
        <v>11</v>
      </c>
      <c r="U8" s="60">
        <v>13</v>
      </c>
      <c r="V8" s="61">
        <v>443.999999</v>
      </c>
      <c r="W8" s="60">
        <v>107.978267</v>
      </c>
      <c r="X8" s="60">
        <v>1</v>
      </c>
      <c r="Y8" s="62">
        <v>5</v>
      </c>
    </row>
    <row r="9" spans="1:38" x14ac:dyDescent="0.45">
      <c r="A9" s="71"/>
      <c r="B9" s="57">
        <v>7</v>
      </c>
      <c r="C9" s="58">
        <v>987</v>
      </c>
      <c r="D9" s="57">
        <v>367</v>
      </c>
      <c r="E9" s="57">
        <v>432</v>
      </c>
      <c r="F9" s="57">
        <v>64</v>
      </c>
      <c r="G9" s="59">
        <v>96</v>
      </c>
      <c r="H9" s="57">
        <v>731</v>
      </c>
      <c r="I9" s="57">
        <v>240</v>
      </c>
      <c r="J9" s="57">
        <v>365</v>
      </c>
      <c r="K9" s="57">
        <v>46</v>
      </c>
      <c r="L9" s="57">
        <v>60</v>
      </c>
      <c r="M9" s="58">
        <v>545.00001099999997</v>
      </c>
      <c r="N9" s="57">
        <v>169.99999800000001</v>
      </c>
      <c r="O9" s="57">
        <v>315.00000399999999</v>
      </c>
      <c r="P9" s="57">
        <v>20</v>
      </c>
      <c r="Q9" s="59">
        <v>0</v>
      </c>
      <c r="R9" s="57">
        <v>514.99999400000002</v>
      </c>
      <c r="S9" s="57">
        <v>122.524188</v>
      </c>
      <c r="T9" s="60">
        <v>9.0420020000000001</v>
      </c>
      <c r="U9" s="60">
        <v>1.8007150000000001</v>
      </c>
      <c r="V9" s="61">
        <v>224.12064599999999</v>
      </c>
      <c r="W9" s="60">
        <v>29.709616</v>
      </c>
      <c r="X9" s="60">
        <v>0.36014299999999999</v>
      </c>
      <c r="Y9" s="62">
        <v>0.36014299999999999</v>
      </c>
    </row>
    <row r="10" spans="1:38" x14ac:dyDescent="0.45">
      <c r="A10" s="71"/>
      <c r="B10" s="57">
        <v>8</v>
      </c>
      <c r="C10" s="58">
        <v>1375</v>
      </c>
      <c r="D10" s="57">
        <v>445</v>
      </c>
      <c r="E10" s="57">
        <v>613</v>
      </c>
      <c r="F10" s="57">
        <v>95</v>
      </c>
      <c r="G10" s="59">
        <v>211</v>
      </c>
      <c r="H10" s="57">
        <v>1110</v>
      </c>
      <c r="I10" s="57">
        <v>327</v>
      </c>
      <c r="J10" s="57">
        <v>548</v>
      </c>
      <c r="K10" s="57">
        <v>75</v>
      </c>
      <c r="L10" s="57">
        <v>150</v>
      </c>
      <c r="M10" s="58">
        <v>849.34700099999998</v>
      </c>
      <c r="N10" s="57">
        <v>289.50252899999998</v>
      </c>
      <c r="O10" s="57">
        <v>468.06833399999999</v>
      </c>
      <c r="P10" s="57">
        <v>30.109487999999999</v>
      </c>
      <c r="Q10" s="59">
        <v>56.666668000000001</v>
      </c>
      <c r="R10" s="57">
        <v>740.99999800000001</v>
      </c>
      <c r="S10" s="57">
        <v>171.42940899999999</v>
      </c>
      <c r="T10" s="60">
        <v>23</v>
      </c>
      <c r="U10" s="60">
        <v>23.999998999999999</v>
      </c>
      <c r="V10" s="61">
        <v>268.99999400000002</v>
      </c>
      <c r="W10" s="60">
        <v>35.621695000000003</v>
      </c>
      <c r="X10" s="60">
        <v>5</v>
      </c>
      <c r="Y10" s="62">
        <v>11</v>
      </c>
    </row>
    <row r="11" spans="1:38" x14ac:dyDescent="0.45">
      <c r="A11" s="71"/>
      <c r="B11" s="57">
        <v>9</v>
      </c>
      <c r="C11" s="58">
        <v>2319</v>
      </c>
      <c r="D11" s="57">
        <v>527</v>
      </c>
      <c r="E11" s="57">
        <v>1543</v>
      </c>
      <c r="F11" s="57">
        <v>91</v>
      </c>
      <c r="G11" s="59">
        <v>121</v>
      </c>
      <c r="H11" s="57">
        <v>1775</v>
      </c>
      <c r="I11" s="57">
        <v>377</v>
      </c>
      <c r="J11" s="57">
        <v>1210</v>
      </c>
      <c r="K11" s="57">
        <v>71</v>
      </c>
      <c r="L11" s="57">
        <v>92</v>
      </c>
      <c r="M11" s="58">
        <v>1495.0000150000001</v>
      </c>
      <c r="N11" s="57">
        <v>260.00000199999999</v>
      </c>
      <c r="O11" s="57">
        <v>1150.0000030000001</v>
      </c>
      <c r="P11" s="57">
        <v>35.000000999999997</v>
      </c>
      <c r="Q11" s="59">
        <v>34.999999000000003</v>
      </c>
      <c r="R11" s="57">
        <v>1529.99999</v>
      </c>
      <c r="S11" s="57">
        <v>223.74878000000001</v>
      </c>
      <c r="T11" s="60">
        <v>49</v>
      </c>
      <c r="U11" s="60">
        <v>6</v>
      </c>
      <c r="V11" s="61">
        <v>741.00000499999999</v>
      </c>
      <c r="W11" s="60">
        <v>82.375172000000006</v>
      </c>
      <c r="X11" s="60">
        <v>17</v>
      </c>
      <c r="Y11" s="62">
        <v>2</v>
      </c>
    </row>
    <row r="12" spans="1:38" x14ac:dyDescent="0.45">
      <c r="A12" s="71"/>
      <c r="B12" s="57">
        <v>10</v>
      </c>
      <c r="C12" s="58">
        <v>1687</v>
      </c>
      <c r="D12" s="57">
        <v>379</v>
      </c>
      <c r="E12" s="57">
        <v>1122</v>
      </c>
      <c r="F12" s="57">
        <v>48</v>
      </c>
      <c r="G12" s="59">
        <v>100</v>
      </c>
      <c r="H12" s="57">
        <v>1334</v>
      </c>
      <c r="I12" s="57">
        <v>258</v>
      </c>
      <c r="J12" s="57">
        <v>938</v>
      </c>
      <c r="K12" s="57">
        <v>37</v>
      </c>
      <c r="L12" s="57">
        <v>80</v>
      </c>
      <c r="M12" s="58">
        <v>1535.000033</v>
      </c>
      <c r="N12" s="57">
        <v>305.00000399999999</v>
      </c>
      <c r="O12" s="57">
        <v>845.00002300000006</v>
      </c>
      <c r="P12" s="57">
        <v>155</v>
      </c>
      <c r="Q12" s="59">
        <v>210</v>
      </c>
      <c r="R12" s="57">
        <v>1212.000006</v>
      </c>
      <c r="S12" s="57">
        <v>203.71157700000001</v>
      </c>
      <c r="T12" s="60">
        <v>33</v>
      </c>
      <c r="U12" s="60">
        <v>4</v>
      </c>
      <c r="V12" s="61">
        <v>571.99999400000002</v>
      </c>
      <c r="W12" s="60">
        <v>60.111612000000001</v>
      </c>
      <c r="X12" s="60">
        <v>9</v>
      </c>
      <c r="Y12" s="62">
        <v>0</v>
      </c>
    </row>
    <row r="13" spans="1:38" x14ac:dyDescent="0.45">
      <c r="A13" s="71"/>
      <c r="B13" s="57">
        <v>11</v>
      </c>
      <c r="C13" s="58">
        <v>924</v>
      </c>
      <c r="D13" s="57">
        <v>369</v>
      </c>
      <c r="E13" s="57">
        <v>326</v>
      </c>
      <c r="F13" s="57">
        <v>121</v>
      </c>
      <c r="G13" s="59">
        <v>82</v>
      </c>
      <c r="H13" s="57">
        <v>670</v>
      </c>
      <c r="I13" s="57">
        <v>242</v>
      </c>
      <c r="J13" s="57">
        <v>260</v>
      </c>
      <c r="K13" s="57">
        <v>89</v>
      </c>
      <c r="L13" s="57">
        <v>66</v>
      </c>
      <c r="M13" s="58">
        <v>509.764411</v>
      </c>
      <c r="N13" s="57">
        <v>105.45251500000001</v>
      </c>
      <c r="O13" s="57">
        <v>310.60606300000001</v>
      </c>
      <c r="P13" s="57">
        <v>54.625748000000002</v>
      </c>
      <c r="Q13" s="59">
        <v>38.210526000000002</v>
      </c>
      <c r="R13" s="57">
        <v>388.99999000000003</v>
      </c>
      <c r="S13" s="57">
        <v>125.25552399999999</v>
      </c>
      <c r="T13" s="60">
        <v>6.7869599999999997</v>
      </c>
      <c r="U13" s="60">
        <v>3.2148759999999998</v>
      </c>
      <c r="V13" s="61">
        <v>107.162533</v>
      </c>
      <c r="W13" s="60">
        <v>26.244012999999999</v>
      </c>
      <c r="X13" s="60">
        <v>3.2148759999999998</v>
      </c>
      <c r="Y13" s="62">
        <v>0.71441699999999997</v>
      </c>
    </row>
    <row r="14" spans="1:38" x14ac:dyDescent="0.45">
      <c r="A14" s="71"/>
      <c r="B14" s="57">
        <v>12</v>
      </c>
      <c r="C14" s="58">
        <v>1304</v>
      </c>
      <c r="D14" s="57">
        <v>342</v>
      </c>
      <c r="E14" s="57">
        <v>856</v>
      </c>
      <c r="F14" s="57">
        <v>38</v>
      </c>
      <c r="G14" s="59">
        <v>43</v>
      </c>
      <c r="H14" s="57">
        <v>1044</v>
      </c>
      <c r="I14" s="57">
        <v>238</v>
      </c>
      <c r="J14" s="57">
        <v>725</v>
      </c>
      <c r="K14" s="57">
        <v>31</v>
      </c>
      <c r="L14" s="57">
        <v>36</v>
      </c>
      <c r="M14" s="58">
        <v>1038.39462</v>
      </c>
      <c r="N14" s="57">
        <v>175.57377</v>
      </c>
      <c r="O14" s="57">
        <v>828.10134000000005</v>
      </c>
      <c r="P14" s="57">
        <v>10.163933999999999</v>
      </c>
      <c r="Q14" s="59">
        <v>15.555555999999999</v>
      </c>
      <c r="R14" s="57">
        <v>902.99998100000005</v>
      </c>
      <c r="S14" s="57">
        <v>188.33645999999999</v>
      </c>
      <c r="T14" s="60">
        <v>8.6252750000000002</v>
      </c>
      <c r="U14" s="60">
        <v>8.6252750000000002</v>
      </c>
      <c r="V14" s="61">
        <v>419.98455200000001</v>
      </c>
      <c r="W14" s="60">
        <v>63.517394000000003</v>
      </c>
      <c r="X14" s="60">
        <v>5.9713440000000002</v>
      </c>
      <c r="Y14" s="62">
        <v>3.980896</v>
      </c>
    </row>
    <row r="15" spans="1:38" x14ac:dyDescent="0.45">
      <c r="A15" s="71"/>
      <c r="B15" s="57">
        <v>13</v>
      </c>
      <c r="C15" s="58">
        <v>2527</v>
      </c>
      <c r="D15" s="57">
        <v>853</v>
      </c>
      <c r="E15" s="57">
        <v>1320</v>
      </c>
      <c r="F15" s="57">
        <v>159</v>
      </c>
      <c r="G15" s="59">
        <v>159</v>
      </c>
      <c r="H15" s="57">
        <v>1861</v>
      </c>
      <c r="I15" s="57">
        <v>577</v>
      </c>
      <c r="J15" s="57">
        <v>1028</v>
      </c>
      <c r="K15" s="57">
        <v>113</v>
      </c>
      <c r="L15" s="57">
        <v>117</v>
      </c>
      <c r="M15" s="58">
        <v>1610.0000199999999</v>
      </c>
      <c r="N15" s="57">
        <v>654.999999</v>
      </c>
      <c r="O15" s="57">
        <v>749.99999000000003</v>
      </c>
      <c r="P15" s="57">
        <v>150.00000399999999</v>
      </c>
      <c r="Q15" s="59">
        <v>45.000000999999997</v>
      </c>
      <c r="R15" s="57">
        <v>1398.999998</v>
      </c>
      <c r="S15" s="57">
        <v>378.61787700000002</v>
      </c>
      <c r="T15" s="60">
        <v>28.863752999999999</v>
      </c>
      <c r="U15" s="60">
        <v>10.003856000000001</v>
      </c>
      <c r="V15" s="61">
        <v>520.16966500000001</v>
      </c>
      <c r="W15" s="60">
        <v>106.74346799999999</v>
      </c>
      <c r="X15" s="60">
        <v>6.7159380000000004</v>
      </c>
      <c r="Y15" s="62">
        <v>1.571979</v>
      </c>
    </row>
    <row r="16" spans="1:38" x14ac:dyDescent="0.45">
      <c r="A16" s="71"/>
      <c r="B16" s="57">
        <v>14</v>
      </c>
      <c r="C16" s="58">
        <v>860</v>
      </c>
      <c r="D16" s="57">
        <v>402</v>
      </c>
      <c r="E16" s="57">
        <v>262</v>
      </c>
      <c r="F16" s="57">
        <v>84</v>
      </c>
      <c r="G16" s="59">
        <v>93</v>
      </c>
      <c r="H16" s="57">
        <v>625</v>
      </c>
      <c r="I16" s="57">
        <v>266</v>
      </c>
      <c r="J16" s="57">
        <v>213</v>
      </c>
      <c r="K16" s="57">
        <v>62</v>
      </c>
      <c r="L16" s="57">
        <v>75</v>
      </c>
      <c r="M16" s="58">
        <v>480.653006</v>
      </c>
      <c r="N16" s="57">
        <v>235.49748</v>
      </c>
      <c r="O16" s="57">
        <v>181.93167199999999</v>
      </c>
      <c r="P16" s="57">
        <v>24.890509000000002</v>
      </c>
      <c r="Q16" s="59">
        <v>28.333334000000001</v>
      </c>
      <c r="R16" s="57">
        <v>337.999999</v>
      </c>
      <c r="S16" s="57">
        <v>134.535516</v>
      </c>
      <c r="T16" s="60">
        <v>13</v>
      </c>
      <c r="U16" s="60">
        <v>3</v>
      </c>
      <c r="V16" s="61">
        <v>104.285715</v>
      </c>
      <c r="W16" s="60">
        <v>31.454698</v>
      </c>
      <c r="X16" s="60">
        <v>4</v>
      </c>
      <c r="Y16" s="62">
        <v>0</v>
      </c>
    </row>
    <row r="17" spans="1:25" x14ac:dyDescent="0.45">
      <c r="A17" s="71"/>
      <c r="B17" s="57">
        <v>15</v>
      </c>
      <c r="C17" s="58">
        <v>2025</v>
      </c>
      <c r="D17" s="57">
        <v>804</v>
      </c>
      <c r="E17" s="57">
        <v>1029</v>
      </c>
      <c r="F17" s="57">
        <v>85</v>
      </c>
      <c r="G17" s="59">
        <v>72</v>
      </c>
      <c r="H17" s="57">
        <v>1540</v>
      </c>
      <c r="I17" s="57">
        <v>554</v>
      </c>
      <c r="J17" s="57">
        <v>838</v>
      </c>
      <c r="K17" s="57">
        <v>67</v>
      </c>
      <c r="L17" s="57">
        <v>54</v>
      </c>
      <c r="M17" s="58">
        <v>1635.0000150000001</v>
      </c>
      <c r="N17" s="57">
        <v>595.00000499999999</v>
      </c>
      <c r="O17" s="57">
        <v>825.00000899999998</v>
      </c>
      <c r="P17" s="57">
        <v>150.00000299999999</v>
      </c>
      <c r="Q17" s="59">
        <v>65.000001999999995</v>
      </c>
      <c r="R17" s="57">
        <v>1163.0000199999999</v>
      </c>
      <c r="S17" s="57">
        <v>387.881574</v>
      </c>
      <c r="T17" s="60">
        <v>17.956714000000002</v>
      </c>
      <c r="U17" s="60">
        <v>13.078621999999999</v>
      </c>
      <c r="V17" s="61">
        <v>395.95761099999999</v>
      </c>
      <c r="W17" s="60">
        <v>100.620673</v>
      </c>
      <c r="X17" s="60">
        <v>2.2385160000000002</v>
      </c>
      <c r="Y17" s="62">
        <v>0.79947000000000001</v>
      </c>
    </row>
    <row r="18" spans="1:25" x14ac:dyDescent="0.45">
      <c r="A18" s="71"/>
      <c r="B18" s="57">
        <v>16</v>
      </c>
      <c r="C18" s="58">
        <v>1435</v>
      </c>
      <c r="D18" s="57">
        <v>484</v>
      </c>
      <c r="E18" s="57">
        <v>723</v>
      </c>
      <c r="F18" s="57">
        <v>138</v>
      </c>
      <c r="G18" s="59">
        <v>68</v>
      </c>
      <c r="H18" s="57">
        <v>1174</v>
      </c>
      <c r="I18" s="57">
        <v>338</v>
      </c>
      <c r="J18" s="57">
        <v>654</v>
      </c>
      <c r="K18" s="57">
        <v>107</v>
      </c>
      <c r="L18" s="57">
        <v>57</v>
      </c>
      <c r="M18" s="58">
        <v>1191.09683</v>
      </c>
      <c r="N18" s="57">
        <v>361.33630399999998</v>
      </c>
      <c r="O18" s="57">
        <v>694.47815700000001</v>
      </c>
      <c r="P18" s="57">
        <v>57.479337999999998</v>
      </c>
      <c r="Q18" s="59">
        <v>56.136366000000002</v>
      </c>
      <c r="R18" s="57">
        <v>599.99999800000001</v>
      </c>
      <c r="S18" s="57">
        <v>151.39220700000001</v>
      </c>
      <c r="T18" s="60">
        <v>7</v>
      </c>
      <c r="U18" s="60">
        <v>4</v>
      </c>
      <c r="V18" s="61">
        <v>194.000001</v>
      </c>
      <c r="W18" s="60">
        <v>51.206189000000002</v>
      </c>
      <c r="X18" s="60">
        <v>1</v>
      </c>
      <c r="Y18" s="62">
        <v>2</v>
      </c>
    </row>
    <row r="19" spans="1:25" x14ac:dyDescent="0.45">
      <c r="A19" s="71"/>
      <c r="B19" s="57">
        <v>17</v>
      </c>
      <c r="C19" s="58">
        <v>3722</v>
      </c>
      <c r="D19" s="57">
        <v>1729</v>
      </c>
      <c r="E19" s="57">
        <v>1169</v>
      </c>
      <c r="F19" s="57">
        <v>476</v>
      </c>
      <c r="G19" s="59">
        <v>244</v>
      </c>
      <c r="H19" s="57">
        <v>2667</v>
      </c>
      <c r="I19" s="57">
        <v>1140</v>
      </c>
      <c r="J19" s="57">
        <v>912</v>
      </c>
      <c r="K19" s="57">
        <v>351</v>
      </c>
      <c r="L19" s="57">
        <v>186</v>
      </c>
      <c r="M19" s="58">
        <v>2080.2355950000001</v>
      </c>
      <c r="N19" s="57">
        <v>619.54748300000006</v>
      </c>
      <c r="O19" s="57">
        <v>919.39392699999996</v>
      </c>
      <c r="P19" s="57">
        <v>375.37425999999999</v>
      </c>
      <c r="Q19" s="59">
        <v>71.789475999999993</v>
      </c>
      <c r="R19" s="57">
        <v>1437.9999929999999</v>
      </c>
      <c r="S19" s="57">
        <v>524.840418</v>
      </c>
      <c r="T19" s="60">
        <v>23.213039999999999</v>
      </c>
      <c r="U19" s="60">
        <v>17.785124</v>
      </c>
      <c r="V19" s="61">
        <v>402.83746200000002</v>
      </c>
      <c r="W19" s="60">
        <v>122.921835</v>
      </c>
      <c r="X19" s="60">
        <v>10.785124</v>
      </c>
      <c r="Y19" s="62">
        <v>3.2855829999999999</v>
      </c>
    </row>
    <row r="20" spans="1:25" x14ac:dyDescent="0.45">
      <c r="A20" s="71"/>
      <c r="B20" s="57">
        <v>18</v>
      </c>
      <c r="C20" s="58">
        <v>1858</v>
      </c>
      <c r="D20" s="57">
        <v>670</v>
      </c>
      <c r="E20" s="57">
        <v>973</v>
      </c>
      <c r="F20" s="57">
        <v>34</v>
      </c>
      <c r="G20" s="59">
        <v>136</v>
      </c>
      <c r="H20" s="57">
        <v>1389</v>
      </c>
      <c r="I20" s="57">
        <v>436</v>
      </c>
      <c r="J20" s="57">
        <v>788</v>
      </c>
      <c r="K20" s="57">
        <v>28</v>
      </c>
      <c r="L20" s="57">
        <v>107</v>
      </c>
      <c r="M20" s="58">
        <v>1624.9999700000001</v>
      </c>
      <c r="N20" s="57">
        <v>524.99999400000002</v>
      </c>
      <c r="O20" s="57">
        <v>1055</v>
      </c>
      <c r="P20" s="57">
        <v>20.000001000000001</v>
      </c>
      <c r="Q20" s="59">
        <v>25</v>
      </c>
      <c r="R20" s="57">
        <v>1027.0000070000001</v>
      </c>
      <c r="S20" s="57">
        <v>326.77871900000002</v>
      </c>
      <c r="T20" s="60">
        <v>28.043286999999999</v>
      </c>
      <c r="U20" s="60">
        <v>10.921378000000001</v>
      </c>
      <c r="V20" s="61">
        <v>367.04240600000003</v>
      </c>
      <c r="W20" s="60">
        <v>87.506411999999997</v>
      </c>
      <c r="X20" s="60">
        <v>11.761483999999999</v>
      </c>
      <c r="Y20" s="62">
        <v>4.2005299999999997</v>
      </c>
    </row>
    <row r="21" spans="1:25" x14ac:dyDescent="0.45">
      <c r="A21" s="71"/>
      <c r="B21" s="57">
        <v>19</v>
      </c>
      <c r="C21" s="58">
        <v>1468</v>
      </c>
      <c r="D21" s="57">
        <v>422</v>
      </c>
      <c r="E21" s="57">
        <v>898</v>
      </c>
      <c r="F21" s="57">
        <v>59</v>
      </c>
      <c r="G21" s="59">
        <v>61</v>
      </c>
      <c r="H21" s="57">
        <v>1182</v>
      </c>
      <c r="I21" s="57">
        <v>300</v>
      </c>
      <c r="J21" s="57">
        <v>767</v>
      </c>
      <c r="K21" s="57">
        <v>44</v>
      </c>
      <c r="L21" s="57">
        <v>54</v>
      </c>
      <c r="M21" s="58">
        <v>1190.5085329999999</v>
      </c>
      <c r="N21" s="57">
        <v>258.08991900000001</v>
      </c>
      <c r="O21" s="57">
        <v>862.42047100000002</v>
      </c>
      <c r="P21" s="57">
        <v>17.356726999999999</v>
      </c>
      <c r="Q21" s="59">
        <v>28.308081000000001</v>
      </c>
      <c r="R21" s="57">
        <v>1064.9999909999999</v>
      </c>
      <c r="S21" s="57">
        <v>276.97193199999998</v>
      </c>
      <c r="T21" s="60">
        <v>15.374724000000001</v>
      </c>
      <c r="U21" s="60">
        <v>7.3747239999999996</v>
      </c>
      <c r="V21" s="61">
        <v>446.01542499999999</v>
      </c>
      <c r="W21" s="60">
        <v>81.195741999999996</v>
      </c>
      <c r="X21" s="60">
        <v>3.0286550000000001</v>
      </c>
      <c r="Y21" s="62">
        <v>4.0191039999999996</v>
      </c>
    </row>
    <row r="22" spans="1:25" x14ac:dyDescent="0.45">
      <c r="A22" s="71"/>
      <c r="B22" s="57">
        <v>20</v>
      </c>
      <c r="C22" s="58">
        <v>2250</v>
      </c>
      <c r="D22" s="57">
        <v>747</v>
      </c>
      <c r="E22" s="57">
        <v>1237</v>
      </c>
      <c r="F22" s="57">
        <v>59</v>
      </c>
      <c r="G22" s="59">
        <v>167</v>
      </c>
      <c r="H22" s="57">
        <v>1695</v>
      </c>
      <c r="I22" s="57">
        <v>499</v>
      </c>
      <c r="J22" s="57">
        <v>987</v>
      </c>
      <c r="K22" s="57">
        <v>44</v>
      </c>
      <c r="L22" s="57">
        <v>130</v>
      </c>
      <c r="M22" s="58">
        <v>1985.000014</v>
      </c>
      <c r="N22" s="57">
        <v>470.00001200000003</v>
      </c>
      <c r="O22" s="57">
        <v>1159.999996</v>
      </c>
      <c r="P22" s="57">
        <v>150.00000199999999</v>
      </c>
      <c r="Q22" s="59">
        <v>185.000001</v>
      </c>
      <c r="R22" s="57">
        <v>1286.999969</v>
      </c>
      <c r="S22" s="57">
        <v>369.43773299999998</v>
      </c>
      <c r="T22" s="60">
        <v>42.136246</v>
      </c>
      <c r="U22" s="60">
        <v>12.996143999999999</v>
      </c>
      <c r="V22" s="61">
        <v>523.83032600000001</v>
      </c>
      <c r="W22" s="60">
        <v>122.571201</v>
      </c>
      <c r="X22" s="60">
        <v>8.2840620000000005</v>
      </c>
      <c r="Y22" s="62">
        <v>6.4280210000000002</v>
      </c>
    </row>
    <row r="23" spans="1:25" x14ac:dyDescent="0.45">
      <c r="A23" s="71"/>
      <c r="B23" s="57">
        <v>21</v>
      </c>
      <c r="C23" s="58">
        <v>1813</v>
      </c>
      <c r="D23" s="57">
        <v>396</v>
      </c>
      <c r="E23" s="57">
        <v>1134</v>
      </c>
      <c r="F23" s="57">
        <v>92</v>
      </c>
      <c r="G23" s="59">
        <v>167</v>
      </c>
      <c r="H23" s="57">
        <v>1368</v>
      </c>
      <c r="I23" s="57">
        <v>268</v>
      </c>
      <c r="J23" s="57">
        <v>905</v>
      </c>
      <c r="K23" s="57">
        <v>63</v>
      </c>
      <c r="L23" s="57">
        <v>115</v>
      </c>
      <c r="M23" s="58">
        <v>1458.3928189999999</v>
      </c>
      <c r="N23" s="57">
        <v>372.64762000000002</v>
      </c>
      <c r="O23" s="57">
        <v>896.89898100000005</v>
      </c>
      <c r="P23" s="57">
        <v>19.6875</v>
      </c>
      <c r="Q23" s="59">
        <v>158.444446</v>
      </c>
      <c r="R23" s="57">
        <v>1147.00001</v>
      </c>
      <c r="S23" s="57">
        <v>214.16621599999999</v>
      </c>
      <c r="T23" s="60">
        <v>39.235821000000001</v>
      </c>
      <c r="U23" s="60">
        <v>10.254063</v>
      </c>
      <c r="V23" s="61">
        <v>568.76185899999996</v>
      </c>
      <c r="W23" s="60">
        <v>83.670002999999994</v>
      </c>
      <c r="X23" s="60">
        <v>8.1263679999999994</v>
      </c>
      <c r="Y23" s="62">
        <v>3.8772799999999998</v>
      </c>
    </row>
    <row r="24" spans="1:25" x14ac:dyDescent="0.45">
      <c r="A24" s="71"/>
      <c r="B24" s="57">
        <v>22</v>
      </c>
      <c r="C24" s="58">
        <v>927</v>
      </c>
      <c r="D24" s="57">
        <v>210</v>
      </c>
      <c r="E24" s="57">
        <v>543</v>
      </c>
      <c r="F24" s="57">
        <v>38</v>
      </c>
      <c r="G24" s="59">
        <v>125</v>
      </c>
      <c r="H24" s="57">
        <v>735</v>
      </c>
      <c r="I24" s="57">
        <v>145</v>
      </c>
      <c r="J24" s="57">
        <v>453</v>
      </c>
      <c r="K24" s="57">
        <v>32</v>
      </c>
      <c r="L24" s="57">
        <v>95</v>
      </c>
      <c r="M24" s="58">
        <v>574.69674899999995</v>
      </c>
      <c r="N24" s="57">
        <v>154.34174300000001</v>
      </c>
      <c r="O24" s="57">
        <v>300.54485499999998</v>
      </c>
      <c r="P24" s="57">
        <v>5.6470589999999996</v>
      </c>
      <c r="Q24" s="59">
        <v>114.163085</v>
      </c>
      <c r="R24" s="57">
        <v>646.00000999999997</v>
      </c>
      <c r="S24" s="57">
        <v>109.224361</v>
      </c>
      <c r="T24" s="60">
        <v>35.164180999999999</v>
      </c>
      <c r="U24" s="60">
        <v>1.7014929999999999</v>
      </c>
      <c r="V24" s="61">
        <v>322.14926800000001</v>
      </c>
      <c r="W24" s="60">
        <v>46.720249000000003</v>
      </c>
      <c r="X24" s="60">
        <v>7.9402990000000004</v>
      </c>
      <c r="Y24" s="62">
        <v>0.567164</v>
      </c>
    </row>
    <row r="25" spans="1:25" x14ac:dyDescent="0.45">
      <c r="A25" s="71"/>
      <c r="B25" s="57">
        <v>23</v>
      </c>
      <c r="C25" s="58">
        <v>1512</v>
      </c>
      <c r="D25" s="57">
        <v>750</v>
      </c>
      <c r="E25" s="57">
        <v>459</v>
      </c>
      <c r="F25" s="57">
        <v>152</v>
      </c>
      <c r="G25" s="59">
        <v>128</v>
      </c>
      <c r="H25" s="57">
        <v>1082</v>
      </c>
      <c r="I25" s="57">
        <v>492</v>
      </c>
      <c r="J25" s="57">
        <v>367</v>
      </c>
      <c r="K25" s="57">
        <v>112</v>
      </c>
      <c r="L25" s="57">
        <v>96</v>
      </c>
      <c r="M25" s="58">
        <v>1112.233039</v>
      </c>
      <c r="N25" s="57">
        <v>577.10900900000001</v>
      </c>
      <c r="O25" s="57">
        <v>386.31579099999999</v>
      </c>
      <c r="P25" s="57">
        <v>69.106381999999996</v>
      </c>
      <c r="Q25" s="59">
        <v>64.656412000000003</v>
      </c>
      <c r="R25" s="57">
        <v>922.00000199999999</v>
      </c>
      <c r="S25" s="57">
        <v>347.26595900000001</v>
      </c>
      <c r="T25" s="60">
        <v>87.148703999999995</v>
      </c>
      <c r="U25" s="60">
        <v>37.190848000000003</v>
      </c>
      <c r="V25" s="61">
        <v>255.34015299999999</v>
      </c>
      <c r="W25" s="60">
        <v>79.710514000000003</v>
      </c>
      <c r="X25" s="60">
        <v>14.432269</v>
      </c>
      <c r="Y25" s="62">
        <v>9.9915710000000004</v>
      </c>
    </row>
    <row r="26" spans="1:25" x14ac:dyDescent="0.45">
      <c r="A26" s="71"/>
      <c r="B26" s="57">
        <v>24</v>
      </c>
      <c r="C26" s="58">
        <v>2172</v>
      </c>
      <c r="D26" s="57">
        <v>856</v>
      </c>
      <c r="E26" s="57">
        <v>1000</v>
      </c>
      <c r="F26" s="57">
        <v>109</v>
      </c>
      <c r="G26" s="59">
        <v>163</v>
      </c>
      <c r="H26" s="57">
        <v>1605</v>
      </c>
      <c r="I26" s="57">
        <v>561</v>
      </c>
      <c r="J26" s="57">
        <v>806</v>
      </c>
      <c r="K26" s="57">
        <v>72</v>
      </c>
      <c r="L26" s="57">
        <v>138</v>
      </c>
      <c r="M26" s="58">
        <v>1114.9999600000001</v>
      </c>
      <c r="N26" s="57">
        <v>350.00000199999999</v>
      </c>
      <c r="O26" s="57">
        <v>614.99999300000002</v>
      </c>
      <c r="P26" s="57">
        <v>20.000001000000001</v>
      </c>
      <c r="Q26" s="59">
        <v>129.999999</v>
      </c>
      <c r="R26" s="57">
        <v>1115.999992</v>
      </c>
      <c r="S26" s="57">
        <v>330.71992499999999</v>
      </c>
      <c r="T26" s="60">
        <v>45.348229000000003</v>
      </c>
      <c r="U26" s="60">
        <v>6.8322089999999998</v>
      </c>
      <c r="V26" s="61">
        <v>365.16526399999998</v>
      </c>
      <c r="W26" s="60">
        <v>80.672552999999994</v>
      </c>
      <c r="X26" s="60">
        <v>6.7032040000000004</v>
      </c>
      <c r="Y26" s="62">
        <v>2.1290049999999998</v>
      </c>
    </row>
    <row r="27" spans="1:25" x14ac:dyDescent="0.45">
      <c r="A27" s="71"/>
      <c r="B27" s="57">
        <v>25</v>
      </c>
      <c r="C27" s="58">
        <v>1688</v>
      </c>
      <c r="D27" s="57">
        <v>639</v>
      </c>
      <c r="E27" s="57">
        <v>886</v>
      </c>
      <c r="F27" s="57">
        <v>65</v>
      </c>
      <c r="G27" s="59">
        <v>56</v>
      </c>
      <c r="H27" s="57">
        <v>1331</v>
      </c>
      <c r="I27" s="57">
        <v>465</v>
      </c>
      <c r="J27" s="57">
        <v>737</v>
      </c>
      <c r="K27" s="57">
        <v>58</v>
      </c>
      <c r="L27" s="57">
        <v>49</v>
      </c>
      <c r="M27" s="58">
        <v>1253.999998</v>
      </c>
      <c r="N27" s="57">
        <v>390</v>
      </c>
      <c r="O27" s="57">
        <v>739.99999400000002</v>
      </c>
      <c r="P27" s="57">
        <v>105.000001</v>
      </c>
      <c r="Q27" s="59">
        <v>15.000000999999999</v>
      </c>
      <c r="R27" s="57">
        <v>964.99999700000001</v>
      </c>
      <c r="S27" s="57">
        <v>348.424713</v>
      </c>
      <c r="T27" s="60">
        <v>26</v>
      </c>
      <c r="U27" s="60">
        <v>13</v>
      </c>
      <c r="V27" s="61">
        <v>362.000001</v>
      </c>
      <c r="W27" s="60">
        <v>115.770509</v>
      </c>
      <c r="X27" s="60">
        <v>12</v>
      </c>
      <c r="Y27" s="62">
        <v>2</v>
      </c>
    </row>
    <row r="28" spans="1:25" x14ac:dyDescent="0.45">
      <c r="A28" s="71"/>
      <c r="B28" s="57">
        <v>26</v>
      </c>
      <c r="C28" s="58">
        <v>1821</v>
      </c>
      <c r="D28" s="57">
        <v>994</v>
      </c>
      <c r="E28" s="57">
        <v>600</v>
      </c>
      <c r="F28" s="57">
        <v>107</v>
      </c>
      <c r="G28" s="59">
        <v>99</v>
      </c>
      <c r="H28" s="57">
        <v>1321</v>
      </c>
      <c r="I28" s="57">
        <v>653</v>
      </c>
      <c r="J28" s="57">
        <v>490</v>
      </c>
      <c r="K28" s="57">
        <v>85</v>
      </c>
      <c r="L28" s="57">
        <v>76</v>
      </c>
      <c r="M28" s="58">
        <v>1066.6378090000001</v>
      </c>
      <c r="N28" s="57">
        <v>454.43268</v>
      </c>
      <c r="O28" s="57">
        <v>439.99999600000001</v>
      </c>
      <c r="P28" s="57">
        <v>100.000005</v>
      </c>
      <c r="Q28" s="59">
        <v>68.205130999999994</v>
      </c>
      <c r="R28" s="57">
        <v>905.000001</v>
      </c>
      <c r="S28" s="57">
        <v>418.554936</v>
      </c>
      <c r="T28" s="60">
        <v>15</v>
      </c>
      <c r="U28" s="60">
        <v>6</v>
      </c>
      <c r="V28" s="61">
        <v>289.00000599999998</v>
      </c>
      <c r="W28" s="60">
        <v>112.43098000000001</v>
      </c>
      <c r="X28" s="60">
        <v>6</v>
      </c>
      <c r="Y28" s="62">
        <v>1</v>
      </c>
    </row>
    <row r="29" spans="1:25" x14ac:dyDescent="0.45">
      <c r="A29" s="71"/>
      <c r="B29" s="57">
        <v>27</v>
      </c>
      <c r="C29" s="58">
        <v>1724</v>
      </c>
      <c r="D29" s="57">
        <v>510</v>
      </c>
      <c r="E29" s="57">
        <v>342</v>
      </c>
      <c r="F29" s="57">
        <v>181</v>
      </c>
      <c r="G29" s="59">
        <v>642</v>
      </c>
      <c r="H29" s="57">
        <v>1271</v>
      </c>
      <c r="I29" s="57">
        <v>352</v>
      </c>
      <c r="J29" s="57">
        <v>279</v>
      </c>
      <c r="K29" s="57">
        <v>123</v>
      </c>
      <c r="L29" s="57">
        <v>489</v>
      </c>
      <c r="M29" s="58">
        <v>1125.766965</v>
      </c>
      <c r="N29" s="57">
        <v>412.89099099999999</v>
      </c>
      <c r="O29" s="57">
        <v>293.68420700000001</v>
      </c>
      <c r="P29" s="57">
        <v>75.893618000000004</v>
      </c>
      <c r="Q29" s="59">
        <v>329.34359699999999</v>
      </c>
      <c r="R29" s="57">
        <v>739.00001299999997</v>
      </c>
      <c r="S29" s="57">
        <v>278.340079</v>
      </c>
      <c r="T29" s="60">
        <v>69.851294999999993</v>
      </c>
      <c r="U29" s="60">
        <v>29.809151</v>
      </c>
      <c r="V29" s="61">
        <v>204.65984499999999</v>
      </c>
      <c r="W29" s="60">
        <v>63.889448999999999</v>
      </c>
      <c r="X29" s="60">
        <v>11.567729999999999</v>
      </c>
      <c r="Y29" s="62">
        <v>8.0084289999999996</v>
      </c>
    </row>
    <row r="30" spans="1:25" x14ac:dyDescent="0.45">
      <c r="A30" s="71"/>
      <c r="B30" s="57">
        <v>28</v>
      </c>
      <c r="C30" s="58">
        <v>1973</v>
      </c>
      <c r="D30" s="57">
        <v>666</v>
      </c>
      <c r="E30" s="57">
        <v>954</v>
      </c>
      <c r="F30" s="57">
        <v>187</v>
      </c>
      <c r="G30" s="59">
        <v>117</v>
      </c>
      <c r="H30" s="57">
        <v>1622</v>
      </c>
      <c r="I30" s="57">
        <v>489</v>
      </c>
      <c r="J30" s="57">
        <v>856</v>
      </c>
      <c r="K30" s="57">
        <v>150</v>
      </c>
      <c r="L30" s="57">
        <v>90</v>
      </c>
      <c r="M30" s="58">
        <v>1743.2050999999999</v>
      </c>
      <c r="N30" s="57">
        <v>494.94482499999998</v>
      </c>
      <c r="O30" s="57">
        <v>922.12462100000005</v>
      </c>
      <c r="P30" s="57">
        <v>217.807355</v>
      </c>
      <c r="Q30" s="59">
        <v>101.899698</v>
      </c>
      <c r="R30" s="57">
        <v>977.36762899999997</v>
      </c>
      <c r="S30" s="57">
        <v>265.17982499999999</v>
      </c>
      <c r="T30" s="60">
        <v>18.172559</v>
      </c>
      <c r="U30" s="60">
        <v>8.8305969999999991</v>
      </c>
      <c r="V30" s="61">
        <v>407.65824700000002</v>
      </c>
      <c r="W30" s="60">
        <v>77.710415999999995</v>
      </c>
      <c r="X30" s="60">
        <v>11.745896</v>
      </c>
      <c r="Y30" s="62">
        <v>4.3494619999999999</v>
      </c>
    </row>
    <row r="31" spans="1:25" x14ac:dyDescent="0.45">
      <c r="A31" s="71"/>
      <c r="B31" s="57">
        <v>29</v>
      </c>
      <c r="C31" s="58">
        <v>980</v>
      </c>
      <c r="D31" s="57">
        <v>682</v>
      </c>
      <c r="E31" s="57">
        <v>145</v>
      </c>
      <c r="F31" s="57">
        <v>87</v>
      </c>
      <c r="G31" s="59">
        <v>45</v>
      </c>
      <c r="H31" s="57">
        <v>702</v>
      </c>
      <c r="I31" s="57">
        <v>466</v>
      </c>
      <c r="J31" s="57">
        <v>120</v>
      </c>
      <c r="K31" s="57">
        <v>65</v>
      </c>
      <c r="L31" s="57">
        <v>36</v>
      </c>
      <c r="M31" s="58">
        <v>892.36219100000005</v>
      </c>
      <c r="N31" s="57">
        <v>710.56732899999997</v>
      </c>
      <c r="O31" s="57">
        <v>170.000001</v>
      </c>
      <c r="P31" s="57">
        <v>10</v>
      </c>
      <c r="Q31" s="59">
        <v>1.794872</v>
      </c>
      <c r="R31" s="57">
        <v>428</v>
      </c>
      <c r="S31" s="57">
        <v>269.54810099999997</v>
      </c>
      <c r="T31" s="60">
        <v>3</v>
      </c>
      <c r="U31" s="60">
        <v>8</v>
      </c>
      <c r="V31" s="61">
        <v>129.71428700000001</v>
      </c>
      <c r="W31" s="60">
        <v>72.957677000000004</v>
      </c>
      <c r="X31" s="60">
        <v>0</v>
      </c>
      <c r="Y31" s="62">
        <v>2</v>
      </c>
    </row>
    <row r="32" spans="1:25" x14ac:dyDescent="0.45">
      <c r="A32" s="71"/>
      <c r="B32" s="57">
        <v>30</v>
      </c>
      <c r="C32" s="58">
        <v>1683</v>
      </c>
      <c r="D32" s="57">
        <v>528</v>
      </c>
      <c r="E32" s="57">
        <v>893</v>
      </c>
      <c r="F32" s="57">
        <v>96</v>
      </c>
      <c r="G32" s="59">
        <v>139</v>
      </c>
      <c r="H32" s="57">
        <v>1261</v>
      </c>
      <c r="I32" s="57">
        <v>367</v>
      </c>
      <c r="J32" s="57">
        <v>710</v>
      </c>
      <c r="K32" s="57">
        <v>68</v>
      </c>
      <c r="L32" s="57">
        <v>100</v>
      </c>
      <c r="M32" s="58">
        <v>1241.0413490000001</v>
      </c>
      <c r="N32" s="57">
        <v>420.94421699999998</v>
      </c>
      <c r="O32" s="57">
        <v>687.39705300000003</v>
      </c>
      <c r="P32" s="57">
        <v>10.028736</v>
      </c>
      <c r="Q32" s="59">
        <v>122.671356</v>
      </c>
      <c r="R32" s="57">
        <v>993</v>
      </c>
      <c r="S32" s="57">
        <v>256.81698799999998</v>
      </c>
      <c r="T32" s="60">
        <v>23.224557000000001</v>
      </c>
      <c r="U32" s="60">
        <v>9.6501110000000008</v>
      </c>
      <c r="V32" s="61">
        <v>443.01097399999998</v>
      </c>
      <c r="W32" s="60">
        <v>87.202535999999995</v>
      </c>
      <c r="X32" s="60">
        <v>6.139945</v>
      </c>
      <c r="Y32" s="62">
        <v>3.1564999999999999</v>
      </c>
    </row>
    <row r="33" spans="1:25" x14ac:dyDescent="0.45">
      <c r="A33" s="71"/>
      <c r="B33" s="57">
        <v>31</v>
      </c>
      <c r="C33" s="58">
        <v>1979</v>
      </c>
      <c r="D33" s="57">
        <v>628</v>
      </c>
      <c r="E33" s="57">
        <v>1030</v>
      </c>
      <c r="F33" s="57">
        <v>164</v>
      </c>
      <c r="G33" s="59">
        <v>138</v>
      </c>
      <c r="H33" s="57">
        <v>1544</v>
      </c>
      <c r="I33" s="57">
        <v>428</v>
      </c>
      <c r="J33" s="57">
        <v>860</v>
      </c>
      <c r="K33" s="57">
        <v>127</v>
      </c>
      <c r="L33" s="57">
        <v>112</v>
      </c>
      <c r="M33" s="58">
        <v>1497.4257399999999</v>
      </c>
      <c r="N33" s="57">
        <v>494.18189999999998</v>
      </c>
      <c r="O33" s="57">
        <v>772.83131900000001</v>
      </c>
      <c r="P33" s="57">
        <v>160.16938999999999</v>
      </c>
      <c r="Q33" s="59">
        <v>66.671734000000001</v>
      </c>
      <c r="R33" s="57">
        <v>1104.349459</v>
      </c>
      <c r="S33" s="57">
        <v>266.63006999999999</v>
      </c>
      <c r="T33" s="60">
        <v>25.505375999999998</v>
      </c>
      <c r="U33" s="60">
        <v>9.3010750000000009</v>
      </c>
      <c r="V33" s="61">
        <v>415.51612</v>
      </c>
      <c r="W33" s="60">
        <v>82.668429000000003</v>
      </c>
      <c r="X33" s="60">
        <v>8.951613</v>
      </c>
      <c r="Y33" s="62">
        <v>4.6505380000000001</v>
      </c>
    </row>
    <row r="34" spans="1:25" x14ac:dyDescent="0.45">
      <c r="A34" s="71"/>
      <c r="B34" s="57">
        <v>32</v>
      </c>
      <c r="C34" s="58">
        <v>1669</v>
      </c>
      <c r="D34" s="57">
        <v>586</v>
      </c>
      <c r="E34" s="57">
        <v>880</v>
      </c>
      <c r="F34" s="57">
        <v>67</v>
      </c>
      <c r="G34" s="59">
        <v>118</v>
      </c>
      <c r="H34" s="57">
        <v>1268</v>
      </c>
      <c r="I34" s="57">
        <v>401</v>
      </c>
      <c r="J34" s="57">
        <v>710</v>
      </c>
      <c r="K34" s="57">
        <v>51</v>
      </c>
      <c r="L34" s="57">
        <v>93</v>
      </c>
      <c r="M34" s="58">
        <v>1513.7468289999999</v>
      </c>
      <c r="N34" s="57">
        <v>518.25120000000004</v>
      </c>
      <c r="O34" s="57">
        <v>763.94194600000003</v>
      </c>
      <c r="P34" s="57">
        <v>52.618465999999998</v>
      </c>
      <c r="Q34" s="59">
        <v>178.93521699999999</v>
      </c>
      <c r="R34" s="57">
        <v>974.00003000000004</v>
      </c>
      <c r="S34" s="57">
        <v>317.84925299999998</v>
      </c>
      <c r="T34" s="60">
        <v>25.082034</v>
      </c>
      <c r="U34" s="60">
        <v>10.895543</v>
      </c>
      <c r="V34" s="61">
        <v>346.40119399999998</v>
      </c>
      <c r="W34" s="60">
        <v>82.414908999999994</v>
      </c>
      <c r="X34" s="60">
        <v>4.871893</v>
      </c>
      <c r="Y34" s="62">
        <v>2.5695960000000002</v>
      </c>
    </row>
    <row r="35" spans="1:25" x14ac:dyDescent="0.45">
      <c r="A35" s="71"/>
      <c r="B35" s="57">
        <v>33</v>
      </c>
      <c r="C35" s="58">
        <v>2052</v>
      </c>
      <c r="D35" s="57">
        <v>753</v>
      </c>
      <c r="E35" s="57">
        <v>968</v>
      </c>
      <c r="F35" s="57">
        <v>209</v>
      </c>
      <c r="G35" s="59">
        <v>92</v>
      </c>
      <c r="H35" s="57">
        <v>1576</v>
      </c>
      <c r="I35" s="57">
        <v>512</v>
      </c>
      <c r="J35" s="57">
        <v>811</v>
      </c>
      <c r="K35" s="57">
        <v>156</v>
      </c>
      <c r="L35" s="57">
        <v>77</v>
      </c>
      <c r="M35" s="58">
        <v>1622.7101700000001</v>
      </c>
      <c r="N35" s="57">
        <v>688.87983299999996</v>
      </c>
      <c r="O35" s="57">
        <v>732.42160100000001</v>
      </c>
      <c r="P35" s="57">
        <v>91.808762999999999</v>
      </c>
      <c r="Q35" s="59">
        <v>109.599964</v>
      </c>
      <c r="R35" s="57">
        <v>1141.9999769999999</v>
      </c>
      <c r="S35" s="57">
        <v>348.03577000000001</v>
      </c>
      <c r="T35" s="60">
        <v>28.695902</v>
      </c>
      <c r="U35" s="60">
        <v>11.727906000000001</v>
      </c>
      <c r="V35" s="61">
        <v>404.07470799999999</v>
      </c>
      <c r="W35" s="60">
        <v>99.192547000000005</v>
      </c>
      <c r="X35" s="60">
        <v>4.5628299999999999</v>
      </c>
      <c r="Y35" s="62">
        <v>3.824417</v>
      </c>
    </row>
    <row r="36" spans="1:25" x14ac:dyDescent="0.45">
      <c r="A36" s="71"/>
      <c r="B36" s="57">
        <v>34</v>
      </c>
      <c r="C36" s="58">
        <v>2144</v>
      </c>
      <c r="D36" s="57">
        <v>1010</v>
      </c>
      <c r="E36" s="57">
        <v>808</v>
      </c>
      <c r="F36" s="57">
        <v>164</v>
      </c>
      <c r="G36" s="59">
        <v>128</v>
      </c>
      <c r="H36" s="57">
        <v>1682</v>
      </c>
      <c r="I36" s="57">
        <v>740</v>
      </c>
      <c r="J36" s="57">
        <v>676</v>
      </c>
      <c r="K36" s="57">
        <v>131</v>
      </c>
      <c r="L36" s="57">
        <v>111</v>
      </c>
      <c r="M36" s="58">
        <v>1519.9999769999999</v>
      </c>
      <c r="N36" s="57">
        <v>505.00000699999998</v>
      </c>
      <c r="O36" s="57">
        <v>819.99998500000004</v>
      </c>
      <c r="P36" s="57">
        <v>134.99999800000001</v>
      </c>
      <c r="Q36" s="59">
        <v>60</v>
      </c>
      <c r="R36" s="57">
        <v>866.99999400000002</v>
      </c>
      <c r="S36" s="57">
        <v>325.04797400000001</v>
      </c>
      <c r="T36" s="60">
        <v>14</v>
      </c>
      <c r="U36" s="60">
        <v>19</v>
      </c>
      <c r="V36" s="61">
        <v>237.00000199999999</v>
      </c>
      <c r="W36" s="60">
        <v>74.582925000000003</v>
      </c>
      <c r="X36" s="60">
        <v>0</v>
      </c>
      <c r="Y36" s="62">
        <v>5</v>
      </c>
    </row>
    <row r="37" spans="1:25" x14ac:dyDescent="0.45">
      <c r="A37" s="71"/>
      <c r="B37" s="57">
        <v>35</v>
      </c>
      <c r="C37" s="58">
        <v>1421</v>
      </c>
      <c r="D37" s="57">
        <v>325</v>
      </c>
      <c r="E37" s="57">
        <v>950</v>
      </c>
      <c r="F37" s="57">
        <v>43</v>
      </c>
      <c r="G37" s="59">
        <v>72</v>
      </c>
      <c r="H37" s="57">
        <v>1089</v>
      </c>
      <c r="I37" s="57">
        <v>223</v>
      </c>
      <c r="J37" s="57">
        <v>749</v>
      </c>
      <c r="K37" s="57">
        <v>32</v>
      </c>
      <c r="L37" s="57">
        <v>59</v>
      </c>
      <c r="M37" s="58">
        <v>1218.5527320000001</v>
      </c>
      <c r="N37" s="57">
        <v>377.34715599999998</v>
      </c>
      <c r="O37" s="57">
        <v>685.45558700000004</v>
      </c>
      <c r="P37" s="57">
        <v>88.000003000000007</v>
      </c>
      <c r="Q37" s="59">
        <v>29.5</v>
      </c>
      <c r="R37" s="57">
        <v>1006.000003</v>
      </c>
      <c r="S37" s="57">
        <v>199.60100800000001</v>
      </c>
      <c r="T37" s="60">
        <v>24.541125999999998</v>
      </c>
      <c r="U37" s="60">
        <v>11.090909</v>
      </c>
      <c r="V37" s="61">
        <v>421.90043600000001</v>
      </c>
      <c r="W37" s="60">
        <v>67.884581999999995</v>
      </c>
      <c r="X37" s="60">
        <v>8.6796539999999993</v>
      </c>
      <c r="Y37" s="62">
        <v>1.030303</v>
      </c>
    </row>
    <row r="38" spans="1:25" x14ac:dyDescent="0.45">
      <c r="A38" s="71"/>
      <c r="B38" s="57">
        <v>36</v>
      </c>
      <c r="C38" s="58">
        <v>774</v>
      </c>
      <c r="D38" s="57">
        <v>144</v>
      </c>
      <c r="E38" s="57">
        <v>550</v>
      </c>
      <c r="F38" s="57">
        <v>22</v>
      </c>
      <c r="G38" s="59">
        <v>52</v>
      </c>
      <c r="H38" s="57">
        <v>629</v>
      </c>
      <c r="I38" s="57">
        <v>99</v>
      </c>
      <c r="J38" s="57">
        <v>465</v>
      </c>
      <c r="K38" s="57">
        <v>15</v>
      </c>
      <c r="L38" s="57">
        <v>44</v>
      </c>
      <c r="M38" s="58">
        <v>469.40705600000001</v>
      </c>
      <c r="N38" s="57">
        <v>105.37815000000001</v>
      </c>
      <c r="O38" s="57">
        <v>308.50629800000002</v>
      </c>
      <c r="P38" s="57">
        <v>2.6470590000000001</v>
      </c>
      <c r="Q38" s="59">
        <v>52.875537999999999</v>
      </c>
      <c r="R38" s="57">
        <v>516.99999200000002</v>
      </c>
      <c r="S38" s="57">
        <v>80.156974000000005</v>
      </c>
      <c r="T38" s="60">
        <v>28.423945</v>
      </c>
      <c r="U38" s="60">
        <v>7.8955409999999997</v>
      </c>
      <c r="V38" s="61">
        <v>242.23517699999999</v>
      </c>
      <c r="W38" s="60">
        <v>32.695608</v>
      </c>
      <c r="X38" s="60">
        <v>9.7904699999999991</v>
      </c>
      <c r="Y38" s="62">
        <v>1.89493</v>
      </c>
    </row>
    <row r="39" spans="1:25" x14ac:dyDescent="0.45">
      <c r="A39" s="71"/>
      <c r="B39" s="57">
        <v>37</v>
      </c>
      <c r="C39" s="58">
        <v>1531</v>
      </c>
      <c r="D39" s="57">
        <v>447</v>
      </c>
      <c r="E39" s="57">
        <v>881</v>
      </c>
      <c r="F39" s="57">
        <v>126</v>
      </c>
      <c r="G39" s="59">
        <v>43</v>
      </c>
      <c r="H39" s="57">
        <v>1167</v>
      </c>
      <c r="I39" s="57">
        <v>314</v>
      </c>
      <c r="J39" s="57">
        <v>705</v>
      </c>
      <c r="K39" s="57">
        <v>92</v>
      </c>
      <c r="L39" s="57">
        <v>38</v>
      </c>
      <c r="M39" s="58">
        <v>1185.740331</v>
      </c>
      <c r="N39" s="57">
        <v>330.09931899999998</v>
      </c>
      <c r="O39" s="57">
        <v>719.00442199999998</v>
      </c>
      <c r="P39" s="57">
        <v>87.279414000000003</v>
      </c>
      <c r="Q39" s="59">
        <v>49.357165000000002</v>
      </c>
      <c r="R39" s="57">
        <v>930.99999200000002</v>
      </c>
      <c r="S39" s="57">
        <v>230.427843</v>
      </c>
      <c r="T39" s="60">
        <v>16</v>
      </c>
      <c r="U39" s="60">
        <v>7</v>
      </c>
      <c r="V39" s="61">
        <v>368.999999</v>
      </c>
      <c r="W39" s="60">
        <v>57.885255000000001</v>
      </c>
      <c r="X39" s="60">
        <v>7</v>
      </c>
      <c r="Y39" s="62">
        <v>2</v>
      </c>
    </row>
    <row r="40" spans="1:25" x14ac:dyDescent="0.45">
      <c r="A40" s="71"/>
      <c r="B40" s="57">
        <v>38</v>
      </c>
      <c r="C40" s="58">
        <v>1930</v>
      </c>
      <c r="D40" s="57">
        <v>1239</v>
      </c>
      <c r="E40" s="57">
        <v>341</v>
      </c>
      <c r="F40" s="57">
        <v>186</v>
      </c>
      <c r="G40" s="59">
        <v>110</v>
      </c>
      <c r="H40" s="57">
        <v>1307</v>
      </c>
      <c r="I40" s="57">
        <v>802</v>
      </c>
      <c r="J40" s="57">
        <v>269</v>
      </c>
      <c r="K40" s="57">
        <v>126</v>
      </c>
      <c r="L40" s="57">
        <v>80</v>
      </c>
      <c r="M40" s="58">
        <v>1199.2102299999999</v>
      </c>
      <c r="N40" s="57">
        <v>818.95831599999997</v>
      </c>
      <c r="O40" s="57">
        <v>251.84337500000001</v>
      </c>
      <c r="P40" s="57">
        <v>73.759397000000007</v>
      </c>
      <c r="Q40" s="59">
        <v>54.649124</v>
      </c>
      <c r="R40" s="57">
        <v>717.99999700000001</v>
      </c>
      <c r="S40" s="57">
        <v>418.55493100000001</v>
      </c>
      <c r="T40" s="60">
        <v>6</v>
      </c>
      <c r="U40" s="60">
        <v>6</v>
      </c>
      <c r="V40" s="61">
        <v>176</v>
      </c>
      <c r="W40" s="60">
        <v>85.714704999999995</v>
      </c>
      <c r="X40" s="60">
        <v>1</v>
      </c>
      <c r="Y40" s="62">
        <v>2</v>
      </c>
    </row>
    <row r="41" spans="1:25" x14ac:dyDescent="0.45">
      <c r="A41" s="71"/>
      <c r="B41" s="57">
        <v>39</v>
      </c>
      <c r="C41" s="58">
        <v>683</v>
      </c>
      <c r="D41" s="57">
        <v>158</v>
      </c>
      <c r="E41" s="57">
        <v>394</v>
      </c>
      <c r="F41" s="57">
        <v>12</v>
      </c>
      <c r="G41" s="59">
        <v>106</v>
      </c>
      <c r="H41" s="57">
        <v>524</v>
      </c>
      <c r="I41" s="57">
        <v>108</v>
      </c>
      <c r="J41" s="57">
        <v>319</v>
      </c>
      <c r="K41" s="57">
        <v>9</v>
      </c>
      <c r="L41" s="57">
        <v>80</v>
      </c>
      <c r="M41" s="58">
        <v>583.63636199999996</v>
      </c>
      <c r="N41" s="57">
        <v>150.171426</v>
      </c>
      <c r="O41" s="57">
        <v>316.14450199999999</v>
      </c>
      <c r="P41" s="57">
        <v>2.8125</v>
      </c>
      <c r="Q41" s="59">
        <v>110.222222</v>
      </c>
      <c r="R41" s="57">
        <v>425</v>
      </c>
      <c r="S41" s="57">
        <v>65.893063999999995</v>
      </c>
      <c r="T41" s="60">
        <v>23.365912999999999</v>
      </c>
      <c r="U41" s="60">
        <v>6.4905309999999998</v>
      </c>
      <c r="V41" s="61">
        <v>199.12950699999999</v>
      </c>
      <c r="W41" s="60">
        <v>26.877434999999998</v>
      </c>
      <c r="X41" s="60">
        <v>8.0482589999999998</v>
      </c>
      <c r="Y41" s="62">
        <v>1.557728</v>
      </c>
    </row>
    <row r="42" spans="1:25" x14ac:dyDescent="0.45">
      <c r="A42" s="71"/>
      <c r="B42" s="57">
        <v>40</v>
      </c>
      <c r="C42" s="58">
        <v>1897</v>
      </c>
      <c r="D42" s="57">
        <v>746</v>
      </c>
      <c r="E42" s="57">
        <v>774</v>
      </c>
      <c r="F42" s="57">
        <v>190</v>
      </c>
      <c r="G42" s="59">
        <v>133</v>
      </c>
      <c r="H42" s="57">
        <v>1323</v>
      </c>
      <c r="I42" s="57">
        <v>463</v>
      </c>
      <c r="J42" s="57">
        <v>597</v>
      </c>
      <c r="K42" s="57">
        <v>134</v>
      </c>
      <c r="L42" s="57">
        <v>91</v>
      </c>
      <c r="M42" s="58">
        <v>1317.751919</v>
      </c>
      <c r="N42" s="57">
        <v>543.22218399999997</v>
      </c>
      <c r="O42" s="57">
        <v>568.23530600000004</v>
      </c>
      <c r="P42" s="57">
        <v>180.26189199999999</v>
      </c>
      <c r="Q42" s="59">
        <v>26.032533999999998</v>
      </c>
      <c r="R42" s="57">
        <v>870.28290500000003</v>
      </c>
      <c r="S42" s="57">
        <v>246.30153200000001</v>
      </c>
      <c r="T42" s="60">
        <v>23.322064000000001</v>
      </c>
      <c r="U42" s="60">
        <v>7.8683269999999998</v>
      </c>
      <c r="V42" s="61">
        <v>256.825626</v>
      </c>
      <c r="W42" s="60">
        <v>46.672265000000003</v>
      </c>
      <c r="X42" s="60">
        <v>9.3024909999999998</v>
      </c>
      <c r="Y42" s="62">
        <v>4</v>
      </c>
    </row>
    <row r="43" spans="1:25" x14ac:dyDescent="0.45">
      <c r="A43" s="71"/>
      <c r="B43" s="57">
        <v>41</v>
      </c>
      <c r="C43" s="58">
        <v>896</v>
      </c>
      <c r="D43" s="57">
        <v>359</v>
      </c>
      <c r="E43" s="57">
        <v>352</v>
      </c>
      <c r="F43" s="57">
        <v>103</v>
      </c>
      <c r="G43" s="59">
        <v>72</v>
      </c>
      <c r="H43" s="57">
        <v>696</v>
      </c>
      <c r="I43" s="57">
        <v>231</v>
      </c>
      <c r="J43" s="57">
        <v>316</v>
      </c>
      <c r="K43" s="57">
        <v>78</v>
      </c>
      <c r="L43" s="57">
        <v>62</v>
      </c>
      <c r="M43" s="58">
        <v>585.78979000000004</v>
      </c>
      <c r="N43" s="57">
        <v>181.041676</v>
      </c>
      <c r="O43" s="57">
        <v>293.15663699999999</v>
      </c>
      <c r="P43" s="57">
        <v>76.240602999999993</v>
      </c>
      <c r="Q43" s="59">
        <v>35.350878000000002</v>
      </c>
      <c r="R43" s="57">
        <v>462.999999</v>
      </c>
      <c r="S43" s="57">
        <v>144.71313699999999</v>
      </c>
      <c r="T43" s="60">
        <v>9</v>
      </c>
      <c r="U43" s="60">
        <v>7</v>
      </c>
      <c r="V43" s="61">
        <v>145</v>
      </c>
      <c r="W43" s="60">
        <v>32.282162</v>
      </c>
      <c r="X43" s="60">
        <v>0</v>
      </c>
      <c r="Y43" s="62">
        <v>1</v>
      </c>
    </row>
    <row r="44" spans="1:25" x14ac:dyDescent="0.45">
      <c r="A44" s="71"/>
      <c r="B44" s="57">
        <v>42</v>
      </c>
      <c r="C44" s="58">
        <v>1562</v>
      </c>
      <c r="D44" s="57">
        <v>555</v>
      </c>
      <c r="E44" s="57">
        <v>673</v>
      </c>
      <c r="F44" s="57">
        <v>214</v>
      </c>
      <c r="G44" s="59">
        <v>94</v>
      </c>
      <c r="H44" s="57">
        <v>1110</v>
      </c>
      <c r="I44" s="57">
        <v>348</v>
      </c>
      <c r="J44" s="57">
        <v>538</v>
      </c>
      <c r="K44" s="57">
        <v>130</v>
      </c>
      <c r="L44" s="57">
        <v>72</v>
      </c>
      <c r="M44" s="58">
        <v>941.92945899999995</v>
      </c>
      <c r="N44" s="57">
        <v>341.23674599999998</v>
      </c>
      <c r="O44" s="57">
        <v>509.55946699999998</v>
      </c>
      <c r="P44" s="57">
        <v>7.4712639999999997</v>
      </c>
      <c r="Q44" s="59">
        <v>83.661970999999994</v>
      </c>
      <c r="R44" s="57">
        <v>788.99999300000002</v>
      </c>
      <c r="S44" s="57">
        <v>206.18075400000001</v>
      </c>
      <c r="T44" s="60">
        <v>36.035307000000003</v>
      </c>
      <c r="U44" s="60">
        <v>8.2514760000000003</v>
      </c>
      <c r="V44" s="61">
        <v>304.54050899999999</v>
      </c>
      <c r="W44" s="60">
        <v>62.367694999999998</v>
      </c>
      <c r="X44" s="60">
        <v>9.766178</v>
      </c>
      <c r="Y44" s="62">
        <v>2.3514360000000001</v>
      </c>
    </row>
    <row r="45" spans="1:25" x14ac:dyDescent="0.45">
      <c r="A45" s="71"/>
      <c r="B45" s="57">
        <v>43</v>
      </c>
      <c r="C45" s="58">
        <v>1085</v>
      </c>
      <c r="D45" s="57">
        <v>357</v>
      </c>
      <c r="E45" s="57">
        <v>579</v>
      </c>
      <c r="F45" s="57">
        <v>60</v>
      </c>
      <c r="G45" s="59">
        <v>74</v>
      </c>
      <c r="H45" s="57">
        <v>814</v>
      </c>
      <c r="I45" s="57">
        <v>229</v>
      </c>
      <c r="J45" s="57">
        <v>478</v>
      </c>
      <c r="K45" s="57">
        <v>39</v>
      </c>
      <c r="L45" s="57">
        <v>57</v>
      </c>
      <c r="M45" s="58">
        <v>905.93019600000002</v>
      </c>
      <c r="N45" s="57">
        <v>225.42884900000001</v>
      </c>
      <c r="O45" s="57">
        <v>559.02462200000002</v>
      </c>
      <c r="P45" s="57">
        <v>113.01136200000001</v>
      </c>
      <c r="Q45" s="59">
        <v>8.4653460000000003</v>
      </c>
      <c r="R45" s="57">
        <v>610.00001099999997</v>
      </c>
      <c r="S45" s="57">
        <v>164.524767</v>
      </c>
      <c r="T45" s="60">
        <v>14.779736</v>
      </c>
      <c r="U45" s="60">
        <v>4.030837</v>
      </c>
      <c r="V45" s="61">
        <v>228.414097</v>
      </c>
      <c r="W45" s="60">
        <v>32.904952999999999</v>
      </c>
      <c r="X45" s="60">
        <v>8.7334800000000001</v>
      </c>
      <c r="Y45" s="62">
        <v>2.0154179999999999</v>
      </c>
    </row>
    <row r="46" spans="1:25" x14ac:dyDescent="0.45">
      <c r="A46" s="71"/>
      <c r="B46" s="57">
        <v>44</v>
      </c>
      <c r="C46" s="58">
        <v>1402</v>
      </c>
      <c r="D46" s="57">
        <v>579</v>
      </c>
      <c r="E46" s="57">
        <v>673</v>
      </c>
      <c r="F46" s="57">
        <v>62</v>
      </c>
      <c r="G46" s="59">
        <v>56</v>
      </c>
      <c r="H46" s="57">
        <v>1045</v>
      </c>
      <c r="I46" s="57">
        <v>390</v>
      </c>
      <c r="J46" s="57">
        <v>536</v>
      </c>
      <c r="K46" s="57">
        <v>51</v>
      </c>
      <c r="L46" s="57">
        <v>47</v>
      </c>
      <c r="M46" s="58">
        <v>1125.6255570000001</v>
      </c>
      <c r="N46" s="57">
        <v>401.02040399999998</v>
      </c>
      <c r="O46" s="57">
        <v>574.28573600000004</v>
      </c>
      <c r="P46" s="57">
        <v>63.033709000000002</v>
      </c>
      <c r="Q46" s="59">
        <v>87.285718000000003</v>
      </c>
      <c r="R46" s="57">
        <v>808</v>
      </c>
      <c r="S46" s="57">
        <v>250.38682600000001</v>
      </c>
      <c r="T46" s="60">
        <v>19.654053999999999</v>
      </c>
      <c r="U46" s="60">
        <v>7.643243</v>
      </c>
      <c r="V46" s="61">
        <v>289.89729199999999</v>
      </c>
      <c r="W46" s="60">
        <v>62.596707000000002</v>
      </c>
      <c r="X46" s="60">
        <v>4.3675680000000003</v>
      </c>
      <c r="Y46" s="62">
        <v>2.72973</v>
      </c>
    </row>
    <row r="47" spans="1:25" x14ac:dyDescent="0.45">
      <c r="A47" s="71"/>
      <c r="B47" s="57">
        <v>45</v>
      </c>
      <c r="C47" s="58">
        <v>1842</v>
      </c>
      <c r="D47" s="57">
        <v>740</v>
      </c>
      <c r="E47" s="57">
        <v>566</v>
      </c>
      <c r="F47" s="57">
        <v>354</v>
      </c>
      <c r="G47" s="59">
        <v>132</v>
      </c>
      <c r="H47" s="57">
        <v>1249</v>
      </c>
      <c r="I47" s="57">
        <v>472</v>
      </c>
      <c r="J47" s="57">
        <v>434</v>
      </c>
      <c r="K47" s="57">
        <v>202</v>
      </c>
      <c r="L47" s="57">
        <v>108</v>
      </c>
      <c r="M47" s="58">
        <v>932.91751399999998</v>
      </c>
      <c r="N47" s="57">
        <v>466.84857599999998</v>
      </c>
      <c r="O47" s="57">
        <v>264.35074500000002</v>
      </c>
      <c r="P47" s="57">
        <v>177.53906699999999</v>
      </c>
      <c r="Q47" s="59">
        <v>24.179103999999999</v>
      </c>
      <c r="R47" s="57">
        <v>742.99999000000003</v>
      </c>
      <c r="S47" s="57">
        <v>265.81711300000001</v>
      </c>
      <c r="T47" s="60">
        <v>19.21978</v>
      </c>
      <c r="U47" s="60">
        <v>9.9010990000000003</v>
      </c>
      <c r="V47" s="61">
        <v>236.461534</v>
      </c>
      <c r="W47" s="60">
        <v>68.075113999999999</v>
      </c>
      <c r="X47" s="60">
        <v>3.4945050000000002</v>
      </c>
      <c r="Y47" s="62">
        <v>1.7472529999999999</v>
      </c>
    </row>
    <row r="48" spans="1:25" x14ac:dyDescent="0.45">
      <c r="A48" s="71"/>
      <c r="B48" s="57">
        <v>46</v>
      </c>
      <c r="C48" s="58">
        <v>1709</v>
      </c>
      <c r="D48" s="57">
        <v>503</v>
      </c>
      <c r="E48" s="57">
        <v>1045</v>
      </c>
      <c r="F48" s="57">
        <v>59</v>
      </c>
      <c r="G48" s="59">
        <v>59</v>
      </c>
      <c r="H48" s="57">
        <v>1379</v>
      </c>
      <c r="I48" s="57">
        <v>337</v>
      </c>
      <c r="J48" s="57">
        <v>919</v>
      </c>
      <c r="K48" s="57">
        <v>49</v>
      </c>
      <c r="L48" s="57">
        <v>43</v>
      </c>
      <c r="M48" s="58">
        <v>1313.9467500000001</v>
      </c>
      <c r="N48" s="57">
        <v>367.122908</v>
      </c>
      <c r="O48" s="57">
        <v>848.77968599999997</v>
      </c>
      <c r="P48" s="57">
        <v>16.470589</v>
      </c>
      <c r="Q48" s="59">
        <v>81.573531000000003</v>
      </c>
      <c r="R48" s="57">
        <v>1015.000002</v>
      </c>
      <c r="S48" s="57">
        <v>251.80380600000001</v>
      </c>
      <c r="T48" s="60">
        <v>12.220264</v>
      </c>
      <c r="U48" s="60">
        <v>4.969163</v>
      </c>
      <c r="V48" s="61">
        <v>443.58591200000001</v>
      </c>
      <c r="W48" s="60">
        <v>63.941533</v>
      </c>
      <c r="X48" s="60">
        <v>8.2665199999999999</v>
      </c>
      <c r="Y48" s="62">
        <v>0.98458199999999996</v>
      </c>
    </row>
    <row r="49" spans="1:25" x14ac:dyDescent="0.45">
      <c r="A49" s="71"/>
      <c r="B49" s="57">
        <v>47</v>
      </c>
      <c r="C49" s="58">
        <v>1382</v>
      </c>
      <c r="D49" s="57">
        <v>335</v>
      </c>
      <c r="E49" s="57">
        <v>680</v>
      </c>
      <c r="F49" s="57">
        <v>132</v>
      </c>
      <c r="G49" s="59">
        <v>222</v>
      </c>
      <c r="H49" s="57">
        <v>1028</v>
      </c>
      <c r="I49" s="57">
        <v>235</v>
      </c>
      <c r="J49" s="57">
        <v>524</v>
      </c>
      <c r="K49" s="57">
        <v>88</v>
      </c>
      <c r="L49" s="57">
        <v>171</v>
      </c>
      <c r="M49" s="58">
        <v>1226.44723</v>
      </c>
      <c r="N49" s="57">
        <v>397.65283199999999</v>
      </c>
      <c r="O49" s="57">
        <v>479.54438499999998</v>
      </c>
      <c r="P49" s="57">
        <v>242.00000399999999</v>
      </c>
      <c r="Q49" s="59">
        <v>85.5</v>
      </c>
      <c r="R49" s="57">
        <v>928.00000799999998</v>
      </c>
      <c r="S49" s="57">
        <v>214.01656199999999</v>
      </c>
      <c r="T49" s="60">
        <v>52.799011</v>
      </c>
      <c r="U49" s="60">
        <v>12.051947999999999</v>
      </c>
      <c r="V49" s="61">
        <v>346.63698599999998</v>
      </c>
      <c r="W49" s="60">
        <v>60.691262000000002</v>
      </c>
      <c r="X49" s="60">
        <v>14.347557</v>
      </c>
      <c r="Y49" s="62">
        <v>4.0173160000000001</v>
      </c>
    </row>
    <row r="50" spans="1:25" x14ac:dyDescent="0.45">
      <c r="A50" s="71"/>
      <c r="B50" s="57">
        <v>48</v>
      </c>
      <c r="C50" s="58">
        <v>923</v>
      </c>
      <c r="D50" s="57">
        <v>182</v>
      </c>
      <c r="E50" s="57">
        <v>552</v>
      </c>
      <c r="F50" s="57">
        <v>47</v>
      </c>
      <c r="G50" s="59">
        <v>124</v>
      </c>
      <c r="H50" s="57">
        <v>688</v>
      </c>
      <c r="I50" s="57">
        <v>113</v>
      </c>
      <c r="J50" s="57">
        <v>431</v>
      </c>
      <c r="K50" s="57">
        <v>38</v>
      </c>
      <c r="L50" s="57">
        <v>94</v>
      </c>
      <c r="M50" s="58">
        <v>525.89622099999997</v>
      </c>
      <c r="N50" s="57">
        <v>120.280115</v>
      </c>
      <c r="O50" s="57">
        <v>285.94884300000001</v>
      </c>
      <c r="P50" s="57">
        <v>6.705883</v>
      </c>
      <c r="Q50" s="59">
        <v>112.96137400000001</v>
      </c>
      <c r="R50" s="57">
        <v>698.99999800000001</v>
      </c>
      <c r="S50" s="57">
        <v>107.754542</v>
      </c>
      <c r="T50" s="60">
        <v>38.210138999999998</v>
      </c>
      <c r="U50" s="60">
        <v>10.613928</v>
      </c>
      <c r="V50" s="61">
        <v>326.079746</v>
      </c>
      <c r="W50" s="60">
        <v>43.952509999999997</v>
      </c>
      <c r="X50" s="60">
        <v>13.16127</v>
      </c>
      <c r="Y50" s="62">
        <v>2.5473430000000001</v>
      </c>
    </row>
    <row r="51" spans="1:25" x14ac:dyDescent="0.45">
      <c r="A51" s="71"/>
      <c r="B51" s="57">
        <v>49</v>
      </c>
      <c r="C51" s="58">
        <v>1086</v>
      </c>
      <c r="D51" s="57">
        <v>693</v>
      </c>
      <c r="E51" s="57">
        <v>187</v>
      </c>
      <c r="F51" s="57">
        <v>55</v>
      </c>
      <c r="G51" s="59">
        <v>127</v>
      </c>
      <c r="H51" s="57">
        <v>776</v>
      </c>
      <c r="I51" s="57">
        <v>467</v>
      </c>
      <c r="J51" s="57">
        <v>149</v>
      </c>
      <c r="K51" s="57">
        <v>39</v>
      </c>
      <c r="L51" s="57">
        <v>102</v>
      </c>
      <c r="M51" s="58">
        <v>500.41793000000001</v>
      </c>
      <c r="N51" s="57">
        <v>277.26693299999999</v>
      </c>
      <c r="O51" s="57">
        <v>107.394552</v>
      </c>
      <c r="P51" s="57">
        <v>19.741282000000002</v>
      </c>
      <c r="Q51" s="59">
        <v>52.861313000000003</v>
      </c>
      <c r="R51" s="57">
        <v>503.99999300000002</v>
      </c>
      <c r="S51" s="57">
        <v>281.63403599999998</v>
      </c>
      <c r="T51" s="60">
        <v>26</v>
      </c>
      <c r="U51" s="60">
        <v>4</v>
      </c>
      <c r="V51" s="61">
        <v>131</v>
      </c>
      <c r="W51" s="60">
        <v>58.998432999999999</v>
      </c>
      <c r="X51" s="60">
        <v>6</v>
      </c>
      <c r="Y51" s="62">
        <v>1</v>
      </c>
    </row>
    <row r="52" spans="1:25" x14ac:dyDescent="0.45">
      <c r="A52" s="71"/>
      <c r="B52" s="57">
        <v>50</v>
      </c>
      <c r="C52" s="58">
        <v>2641</v>
      </c>
      <c r="D52" s="57">
        <v>1011</v>
      </c>
      <c r="E52" s="57">
        <v>712</v>
      </c>
      <c r="F52" s="57">
        <v>512</v>
      </c>
      <c r="G52" s="59">
        <v>335</v>
      </c>
      <c r="H52" s="57">
        <v>2012</v>
      </c>
      <c r="I52" s="57">
        <v>701</v>
      </c>
      <c r="J52" s="57">
        <v>602</v>
      </c>
      <c r="K52" s="57">
        <v>387</v>
      </c>
      <c r="L52" s="57">
        <v>271</v>
      </c>
      <c r="M52" s="58">
        <v>1231.20883</v>
      </c>
      <c r="N52" s="57">
        <v>416.19724000000002</v>
      </c>
      <c r="O52" s="57">
        <v>433.90282999999999</v>
      </c>
      <c r="P52" s="57">
        <v>195.89426800000001</v>
      </c>
      <c r="Q52" s="59">
        <v>140.445256</v>
      </c>
      <c r="R52" s="57">
        <v>758</v>
      </c>
      <c r="S52" s="57">
        <v>210.39064200000001</v>
      </c>
      <c r="T52" s="60">
        <v>23</v>
      </c>
      <c r="U52" s="60">
        <v>15</v>
      </c>
      <c r="V52" s="61">
        <v>136</v>
      </c>
      <c r="W52" s="60">
        <v>23.376738</v>
      </c>
      <c r="X52" s="60">
        <v>5</v>
      </c>
      <c r="Y52" s="62">
        <v>0</v>
      </c>
    </row>
    <row r="53" spans="1:25" x14ac:dyDescent="0.45">
      <c r="A53" s="71"/>
      <c r="B53" s="57">
        <v>51</v>
      </c>
      <c r="C53" s="58">
        <v>3292</v>
      </c>
      <c r="D53" s="57">
        <v>1090</v>
      </c>
      <c r="E53" s="57">
        <v>1216</v>
      </c>
      <c r="F53" s="57">
        <v>563</v>
      </c>
      <c r="G53" s="59">
        <v>357</v>
      </c>
      <c r="H53" s="57">
        <v>2821</v>
      </c>
      <c r="I53" s="57">
        <v>869</v>
      </c>
      <c r="J53" s="57">
        <v>1122</v>
      </c>
      <c r="K53" s="57">
        <v>463</v>
      </c>
      <c r="L53" s="57">
        <v>312</v>
      </c>
      <c r="M53" s="58">
        <v>1782.7794349999999</v>
      </c>
      <c r="N53" s="57">
        <v>515.94209899999998</v>
      </c>
      <c r="O53" s="57">
        <v>808.70264399999996</v>
      </c>
      <c r="P53" s="57">
        <v>234.364453</v>
      </c>
      <c r="Q53" s="59">
        <v>161.69342599999999</v>
      </c>
      <c r="R53" s="57">
        <v>1104.9999969999999</v>
      </c>
      <c r="S53" s="57">
        <v>266.75455499999998</v>
      </c>
      <c r="T53" s="60">
        <v>30.655557000000002</v>
      </c>
      <c r="U53" s="60">
        <v>23.733333999999999</v>
      </c>
      <c r="V53" s="61">
        <v>313.57778200000001</v>
      </c>
      <c r="W53" s="60">
        <v>47.421382999999999</v>
      </c>
      <c r="X53" s="60">
        <v>9.8888890000000007</v>
      </c>
      <c r="Y53" s="62">
        <v>9.8888890000000007</v>
      </c>
    </row>
    <row r="54" spans="1:25" x14ac:dyDescent="0.45">
      <c r="A54" s="71"/>
      <c r="B54" s="57">
        <v>52</v>
      </c>
      <c r="C54" s="58">
        <v>1528</v>
      </c>
      <c r="D54" s="57">
        <v>475</v>
      </c>
      <c r="E54" s="57">
        <v>769</v>
      </c>
      <c r="F54" s="57">
        <v>80</v>
      </c>
      <c r="G54" s="59">
        <v>178</v>
      </c>
      <c r="H54" s="57">
        <v>1169</v>
      </c>
      <c r="I54" s="57">
        <v>325</v>
      </c>
      <c r="J54" s="57">
        <v>628</v>
      </c>
      <c r="K54" s="57">
        <v>65</v>
      </c>
      <c r="L54" s="57">
        <v>131</v>
      </c>
      <c r="M54" s="58">
        <v>1204.0089539999999</v>
      </c>
      <c r="N54" s="57">
        <v>516.14310899999998</v>
      </c>
      <c r="O54" s="57">
        <v>597.365861</v>
      </c>
      <c r="P54" s="57">
        <v>25</v>
      </c>
      <c r="Q54" s="59">
        <v>65.500000999999997</v>
      </c>
      <c r="R54" s="57">
        <v>848</v>
      </c>
      <c r="S54" s="57">
        <v>259.09217899999999</v>
      </c>
      <c r="T54" s="60">
        <v>29.305554999999998</v>
      </c>
      <c r="U54" s="60">
        <v>18.767921000000001</v>
      </c>
      <c r="V54" s="61">
        <v>325.20070900000002</v>
      </c>
      <c r="W54" s="60">
        <v>78.686521999999997</v>
      </c>
      <c r="X54" s="60">
        <v>9.6917559999999998</v>
      </c>
      <c r="Y54" s="62">
        <v>3.3844089999999998</v>
      </c>
    </row>
    <row r="55" spans="1:25" x14ac:dyDescent="0.45">
      <c r="A55" s="71"/>
      <c r="B55" s="57">
        <v>53</v>
      </c>
      <c r="C55" s="58">
        <v>2084</v>
      </c>
      <c r="D55" s="57">
        <v>744</v>
      </c>
      <c r="E55" s="57">
        <v>717</v>
      </c>
      <c r="F55" s="57">
        <v>344</v>
      </c>
      <c r="G55" s="59">
        <v>240</v>
      </c>
      <c r="H55" s="57">
        <v>1475</v>
      </c>
      <c r="I55" s="57">
        <v>487</v>
      </c>
      <c r="J55" s="57">
        <v>545</v>
      </c>
      <c r="K55" s="57">
        <v>245</v>
      </c>
      <c r="L55" s="57">
        <v>170</v>
      </c>
      <c r="M55" s="58">
        <v>1224.2807769999999</v>
      </c>
      <c r="N55" s="57">
        <v>385.69308699999999</v>
      </c>
      <c r="O55" s="57">
        <v>463.14255000000003</v>
      </c>
      <c r="P55" s="57">
        <v>282.89438000000001</v>
      </c>
      <c r="Q55" s="59">
        <v>85.050762000000006</v>
      </c>
      <c r="R55" s="57">
        <v>787</v>
      </c>
      <c r="S55" s="57">
        <v>222.22629000000001</v>
      </c>
      <c r="T55" s="60">
        <v>19.781352999999999</v>
      </c>
      <c r="U55" s="60">
        <v>18.390675999999999</v>
      </c>
      <c r="V55" s="61">
        <v>204.13920200000001</v>
      </c>
      <c r="W55" s="60">
        <v>43.464374999999997</v>
      </c>
      <c r="X55" s="60">
        <v>2.5837159999999999</v>
      </c>
      <c r="Y55" s="62">
        <v>4.6395270000000002</v>
      </c>
    </row>
    <row r="56" spans="1:25" x14ac:dyDescent="0.45">
      <c r="A56" s="71"/>
      <c r="B56" s="57">
        <v>54</v>
      </c>
      <c r="C56" s="58">
        <v>2964</v>
      </c>
      <c r="D56" s="57">
        <v>958</v>
      </c>
      <c r="E56" s="57">
        <v>1599</v>
      </c>
      <c r="F56" s="57">
        <v>160</v>
      </c>
      <c r="G56" s="59">
        <v>202</v>
      </c>
      <c r="H56" s="57">
        <v>2254</v>
      </c>
      <c r="I56" s="57">
        <v>650</v>
      </c>
      <c r="J56" s="57">
        <v>1293</v>
      </c>
      <c r="K56" s="57">
        <v>123</v>
      </c>
      <c r="L56" s="57">
        <v>157</v>
      </c>
      <c r="M56" s="58">
        <v>2043.9999769999999</v>
      </c>
      <c r="N56" s="57">
        <v>404.99999500000001</v>
      </c>
      <c r="O56" s="57">
        <v>1409.9999809999999</v>
      </c>
      <c r="P56" s="57">
        <v>115</v>
      </c>
      <c r="Q56" s="59">
        <v>100</v>
      </c>
      <c r="R56" s="57">
        <v>1888.000016</v>
      </c>
      <c r="S56" s="57">
        <v>535.43210899999997</v>
      </c>
      <c r="T56" s="60">
        <v>69.160703999999996</v>
      </c>
      <c r="U56" s="60">
        <v>29.764475999999998</v>
      </c>
      <c r="V56" s="61">
        <v>686.61744299999998</v>
      </c>
      <c r="W56" s="60">
        <v>132.31102100000001</v>
      </c>
      <c r="X56" s="60">
        <v>23.985036000000001</v>
      </c>
      <c r="Y56" s="62">
        <v>6.051399</v>
      </c>
    </row>
    <row r="57" spans="1:25" x14ac:dyDescent="0.45">
      <c r="A57" s="71"/>
      <c r="B57" s="57">
        <v>55</v>
      </c>
      <c r="C57" s="58">
        <v>1366</v>
      </c>
      <c r="D57" s="57">
        <v>322</v>
      </c>
      <c r="E57" s="57">
        <v>765</v>
      </c>
      <c r="F57" s="57">
        <v>110</v>
      </c>
      <c r="G57" s="59">
        <v>154</v>
      </c>
      <c r="H57" s="57">
        <v>1071</v>
      </c>
      <c r="I57" s="57">
        <v>218</v>
      </c>
      <c r="J57" s="57">
        <v>631</v>
      </c>
      <c r="K57" s="57">
        <v>91</v>
      </c>
      <c r="L57" s="57">
        <v>118</v>
      </c>
      <c r="M57" s="58">
        <v>1130.349058</v>
      </c>
      <c r="N57" s="57">
        <v>280.71232300000003</v>
      </c>
      <c r="O57" s="57">
        <v>628.78078700000003</v>
      </c>
      <c r="P57" s="57">
        <v>133.312106</v>
      </c>
      <c r="Q57" s="59">
        <v>75.043859999999995</v>
      </c>
      <c r="R57" s="57">
        <v>889.99999000000003</v>
      </c>
      <c r="S57" s="57">
        <v>227.065687</v>
      </c>
      <c r="T57" s="60">
        <v>37.019359999999999</v>
      </c>
      <c r="U57" s="60">
        <v>16.424084000000001</v>
      </c>
      <c r="V57" s="61">
        <v>315.38081299999999</v>
      </c>
      <c r="W57" s="60">
        <v>58.241126000000001</v>
      </c>
      <c r="X57" s="60">
        <v>6.558656</v>
      </c>
      <c r="Y57" s="62">
        <v>5.2798559999999997</v>
      </c>
    </row>
    <row r="58" spans="1:25" x14ac:dyDescent="0.45">
      <c r="A58" s="71"/>
      <c r="B58" s="57">
        <v>56</v>
      </c>
      <c r="C58" s="58">
        <v>1904</v>
      </c>
      <c r="D58" s="57">
        <v>384</v>
      </c>
      <c r="E58" s="57">
        <v>1003</v>
      </c>
      <c r="F58" s="57">
        <v>172</v>
      </c>
      <c r="G58" s="59">
        <v>311</v>
      </c>
      <c r="H58" s="57">
        <v>1431</v>
      </c>
      <c r="I58" s="57">
        <v>280</v>
      </c>
      <c r="J58" s="57">
        <v>761</v>
      </c>
      <c r="K58" s="57">
        <v>132</v>
      </c>
      <c r="L58" s="57">
        <v>236</v>
      </c>
      <c r="M58" s="58">
        <v>1429.5768270000001</v>
      </c>
      <c r="N58" s="57">
        <v>345.00000499999999</v>
      </c>
      <c r="O58" s="57">
        <v>589.576818</v>
      </c>
      <c r="P58" s="57">
        <v>460.00000599999998</v>
      </c>
      <c r="Q58" s="59">
        <v>34.999999000000003</v>
      </c>
      <c r="R58" s="57">
        <v>1213.000018</v>
      </c>
      <c r="S58" s="57">
        <v>217.99270799999999</v>
      </c>
      <c r="T58" s="60">
        <v>136.89028300000001</v>
      </c>
      <c r="U58" s="60">
        <v>18.061912</v>
      </c>
      <c r="V58" s="61">
        <v>533.30172300000004</v>
      </c>
      <c r="W58" s="60">
        <v>92.064881</v>
      </c>
      <c r="X58" s="60">
        <v>44.679468</v>
      </c>
      <c r="Y58" s="62">
        <v>1.901254</v>
      </c>
    </row>
    <row r="59" spans="1:25" x14ac:dyDescent="0.45">
      <c r="A59" s="71"/>
      <c r="B59" s="57">
        <v>57</v>
      </c>
      <c r="C59" s="58">
        <v>2684</v>
      </c>
      <c r="D59" s="57">
        <v>934</v>
      </c>
      <c r="E59" s="57">
        <v>959</v>
      </c>
      <c r="F59" s="57">
        <v>397</v>
      </c>
      <c r="G59" s="59">
        <v>323</v>
      </c>
      <c r="H59" s="57">
        <v>1936</v>
      </c>
      <c r="I59" s="57">
        <v>595</v>
      </c>
      <c r="J59" s="57">
        <v>770</v>
      </c>
      <c r="K59" s="57">
        <v>279</v>
      </c>
      <c r="L59" s="57">
        <v>252</v>
      </c>
      <c r="M59" s="58">
        <v>1734.000092</v>
      </c>
      <c r="N59" s="57">
        <v>795.000001</v>
      </c>
      <c r="O59" s="57">
        <v>640.00001399999996</v>
      </c>
      <c r="P59" s="57">
        <v>149.99999600000001</v>
      </c>
      <c r="Q59" s="59">
        <v>138.99999399999999</v>
      </c>
      <c r="R59" s="57">
        <v>998</v>
      </c>
      <c r="S59" s="57">
        <v>286.25747699999999</v>
      </c>
      <c r="T59" s="60">
        <v>38.096795</v>
      </c>
      <c r="U59" s="60">
        <v>12.245399000000001</v>
      </c>
      <c r="V59" s="61">
        <v>299.331974</v>
      </c>
      <c r="W59" s="60">
        <v>62.85548</v>
      </c>
      <c r="X59" s="60">
        <v>5.442399</v>
      </c>
      <c r="Y59" s="62">
        <v>2.7212000000000001</v>
      </c>
    </row>
    <row r="60" spans="1:25" x14ac:dyDescent="0.45">
      <c r="A60" s="71"/>
      <c r="B60" s="57">
        <v>58</v>
      </c>
      <c r="C60" s="58">
        <v>2521</v>
      </c>
      <c r="D60" s="57">
        <v>895</v>
      </c>
      <c r="E60" s="57">
        <v>1068</v>
      </c>
      <c r="F60" s="57">
        <v>301</v>
      </c>
      <c r="G60" s="59">
        <v>215</v>
      </c>
      <c r="H60" s="57">
        <v>1869</v>
      </c>
      <c r="I60" s="57">
        <v>602</v>
      </c>
      <c r="J60" s="57">
        <v>861</v>
      </c>
      <c r="K60" s="57">
        <v>213</v>
      </c>
      <c r="L60" s="57">
        <v>164</v>
      </c>
      <c r="M60" s="58">
        <v>1773.7768719999999</v>
      </c>
      <c r="N60" s="57">
        <v>665.08275700000002</v>
      </c>
      <c r="O60" s="57">
        <v>827.87144899999998</v>
      </c>
      <c r="P60" s="57">
        <v>172.41329999999999</v>
      </c>
      <c r="Q60" s="59">
        <v>108.409372</v>
      </c>
      <c r="R60" s="57">
        <v>1293.9999769999999</v>
      </c>
      <c r="S60" s="57">
        <v>404.36190299999998</v>
      </c>
      <c r="T60" s="60">
        <v>40.694445000000002</v>
      </c>
      <c r="U60" s="60">
        <v>17.232078999999999</v>
      </c>
      <c r="V60" s="61">
        <v>488.79927400000003</v>
      </c>
      <c r="W60" s="60">
        <v>125.025048</v>
      </c>
      <c r="X60" s="60">
        <v>13.308242999999999</v>
      </c>
      <c r="Y60" s="62">
        <v>3.6155910000000002</v>
      </c>
    </row>
    <row r="61" spans="1:25" x14ac:dyDescent="0.45">
      <c r="A61" s="70"/>
      <c r="B61" s="57">
        <v>59</v>
      </c>
      <c r="C61" s="58">
        <v>1</v>
      </c>
      <c r="D61" s="57">
        <v>1</v>
      </c>
      <c r="E61" s="57">
        <v>0</v>
      </c>
      <c r="F61" s="57">
        <v>0</v>
      </c>
      <c r="G61" s="59">
        <v>0</v>
      </c>
      <c r="H61" s="57">
        <v>1</v>
      </c>
      <c r="I61" s="57">
        <v>1</v>
      </c>
      <c r="J61" s="57">
        <v>0</v>
      </c>
      <c r="K61" s="57">
        <v>0</v>
      </c>
      <c r="L61" s="57">
        <v>0</v>
      </c>
      <c r="M61" s="58">
        <v>0.593719</v>
      </c>
      <c r="N61" s="57">
        <v>0.593719</v>
      </c>
      <c r="O61" s="57">
        <v>0</v>
      </c>
      <c r="P61" s="57">
        <v>0</v>
      </c>
      <c r="Q61" s="59">
        <v>0</v>
      </c>
      <c r="R61" s="57">
        <v>11.999999000000001</v>
      </c>
      <c r="S61" s="57">
        <v>2.6345209999999999</v>
      </c>
      <c r="T61" s="60">
        <v>0.34444399999999997</v>
      </c>
      <c r="U61" s="60">
        <v>0.26666699999999999</v>
      </c>
      <c r="V61" s="61">
        <v>3.4222220000000001</v>
      </c>
      <c r="W61" s="60">
        <v>0.44527099999999997</v>
      </c>
      <c r="X61" s="60">
        <v>0.111111</v>
      </c>
      <c r="Y61" s="62">
        <v>0.111111</v>
      </c>
    </row>
    <row r="62" spans="1:25" x14ac:dyDescent="0.45">
      <c r="A62" s="71"/>
      <c r="B62" s="57">
        <v>60</v>
      </c>
      <c r="C62" s="58">
        <v>1614</v>
      </c>
      <c r="D62" s="57">
        <v>594</v>
      </c>
      <c r="E62" s="57">
        <v>736</v>
      </c>
      <c r="F62" s="57">
        <v>86</v>
      </c>
      <c r="G62" s="59">
        <v>170</v>
      </c>
      <c r="H62" s="57">
        <v>1190</v>
      </c>
      <c r="I62" s="57">
        <v>417</v>
      </c>
      <c r="J62" s="57">
        <v>578</v>
      </c>
      <c r="K62" s="57">
        <v>58</v>
      </c>
      <c r="L62" s="57">
        <v>115</v>
      </c>
      <c r="M62" s="58">
        <v>851.73651700000005</v>
      </c>
      <c r="N62" s="57">
        <v>295.76617199999998</v>
      </c>
      <c r="O62" s="57">
        <v>330.97034200000002</v>
      </c>
      <c r="P62" s="57">
        <v>50</v>
      </c>
      <c r="Q62" s="59">
        <v>94.999998000000005</v>
      </c>
      <c r="R62" s="57">
        <v>962.00000599999998</v>
      </c>
      <c r="S62" s="57">
        <v>313.15986199999998</v>
      </c>
      <c r="T62" s="60">
        <v>32.504204999999999</v>
      </c>
      <c r="U62" s="60">
        <v>16.475604000000001</v>
      </c>
      <c r="V62" s="61">
        <v>339.33282100000002</v>
      </c>
      <c r="W62" s="60">
        <v>96.106341</v>
      </c>
      <c r="X62" s="60">
        <v>6.402139</v>
      </c>
      <c r="Y62" s="62">
        <v>2.9850639999999999</v>
      </c>
    </row>
    <row r="63" spans="1:25" x14ac:dyDescent="0.45">
      <c r="A63" s="71"/>
      <c r="B63" s="57">
        <v>61</v>
      </c>
      <c r="C63" s="58">
        <v>1708</v>
      </c>
      <c r="D63" s="57">
        <v>609</v>
      </c>
      <c r="E63" s="57">
        <v>502</v>
      </c>
      <c r="F63" s="57">
        <v>265</v>
      </c>
      <c r="G63" s="59">
        <v>284</v>
      </c>
      <c r="H63" s="57">
        <v>1189</v>
      </c>
      <c r="I63" s="57">
        <v>378</v>
      </c>
      <c r="J63" s="57">
        <v>385</v>
      </c>
      <c r="K63" s="57">
        <v>176</v>
      </c>
      <c r="L63" s="57">
        <v>220</v>
      </c>
      <c r="M63" s="58">
        <v>835.17733399999997</v>
      </c>
      <c r="N63" s="57">
        <v>294.81893700000001</v>
      </c>
      <c r="O63" s="57">
        <v>269.66019999999997</v>
      </c>
      <c r="P63" s="57">
        <v>198.198204</v>
      </c>
      <c r="Q63" s="59">
        <v>55</v>
      </c>
      <c r="R63" s="57">
        <v>706</v>
      </c>
      <c r="S63" s="57">
        <v>199.55272199999999</v>
      </c>
      <c r="T63" s="60">
        <v>56.06935</v>
      </c>
      <c r="U63" s="60">
        <v>11.055928</v>
      </c>
      <c r="V63" s="61">
        <v>213.221476</v>
      </c>
      <c r="W63" s="60">
        <v>43.075257000000001</v>
      </c>
      <c r="X63" s="60">
        <v>14.214765</v>
      </c>
      <c r="Y63" s="62">
        <v>0.78970899999999999</v>
      </c>
    </row>
    <row r="64" spans="1:25" x14ac:dyDescent="0.45">
      <c r="A64" s="71"/>
      <c r="B64" s="57">
        <v>62</v>
      </c>
      <c r="C64" s="58">
        <v>3666</v>
      </c>
      <c r="D64" s="57">
        <v>1274</v>
      </c>
      <c r="E64" s="57">
        <v>1277</v>
      </c>
      <c r="F64" s="57">
        <v>590</v>
      </c>
      <c r="G64" s="59">
        <v>453</v>
      </c>
      <c r="H64" s="57">
        <v>2559</v>
      </c>
      <c r="I64" s="57">
        <v>799</v>
      </c>
      <c r="J64" s="57">
        <v>991</v>
      </c>
      <c r="K64" s="57">
        <v>398</v>
      </c>
      <c r="L64" s="57">
        <v>326</v>
      </c>
      <c r="M64" s="58">
        <v>2494.6765540000001</v>
      </c>
      <c r="N64" s="57">
        <v>655.02802199999996</v>
      </c>
      <c r="O64" s="57">
        <v>1080.1557330000001</v>
      </c>
      <c r="P64" s="57">
        <v>479.827788</v>
      </c>
      <c r="Q64" s="59">
        <v>279.66495900000001</v>
      </c>
      <c r="R64" s="57">
        <v>1309.00001</v>
      </c>
      <c r="S64" s="57">
        <v>325.16342600000002</v>
      </c>
      <c r="T64" s="60">
        <v>56.149296</v>
      </c>
      <c r="U64" s="60">
        <v>23.553394999999998</v>
      </c>
      <c r="V64" s="61">
        <v>380.63932699999998</v>
      </c>
      <c r="W64" s="60">
        <v>58.173506000000003</v>
      </c>
      <c r="X64" s="60">
        <v>8.2015189999999993</v>
      </c>
      <c r="Y64" s="62">
        <v>7.5707639999999996</v>
      </c>
    </row>
    <row r="65" spans="1:25" x14ac:dyDescent="0.45">
      <c r="A65" s="71"/>
      <c r="B65" s="57">
        <v>63</v>
      </c>
      <c r="C65" s="58">
        <v>1503</v>
      </c>
      <c r="D65" s="57">
        <v>477</v>
      </c>
      <c r="E65" s="57">
        <v>593</v>
      </c>
      <c r="F65" s="57">
        <v>155</v>
      </c>
      <c r="G65" s="59">
        <v>252</v>
      </c>
      <c r="H65" s="57">
        <v>1126</v>
      </c>
      <c r="I65" s="57">
        <v>320</v>
      </c>
      <c r="J65" s="57">
        <v>487</v>
      </c>
      <c r="K65" s="57">
        <v>112</v>
      </c>
      <c r="L65" s="57">
        <v>192</v>
      </c>
      <c r="M65" s="58">
        <v>1505.0000010000001</v>
      </c>
      <c r="N65" s="57">
        <v>505.00000499999999</v>
      </c>
      <c r="O65" s="57">
        <v>464.999999</v>
      </c>
      <c r="P65" s="57">
        <v>20</v>
      </c>
      <c r="Q65" s="59">
        <v>399.99999400000002</v>
      </c>
      <c r="R65" s="57">
        <v>931.99999700000001</v>
      </c>
      <c r="S65" s="57">
        <v>289.07595500000002</v>
      </c>
      <c r="T65" s="60">
        <v>38.335093000000001</v>
      </c>
      <c r="U65" s="60">
        <v>12.759919999999999</v>
      </c>
      <c r="V65" s="61">
        <v>324.04974399999998</v>
      </c>
      <c r="W65" s="60">
        <v>81.046124000000006</v>
      </c>
      <c r="X65" s="60">
        <v>8.6128250000000008</v>
      </c>
      <c r="Y65" s="62">
        <v>2.9635370000000001</v>
      </c>
    </row>
    <row r="66" spans="1:25" x14ac:dyDescent="0.45">
      <c r="A66" s="71"/>
      <c r="B66" s="57">
        <v>64</v>
      </c>
      <c r="C66" s="58">
        <v>707</v>
      </c>
      <c r="D66" s="57">
        <v>188</v>
      </c>
      <c r="E66" s="57">
        <v>285</v>
      </c>
      <c r="F66" s="57">
        <v>85</v>
      </c>
      <c r="G66" s="59">
        <v>141</v>
      </c>
      <c r="H66" s="57">
        <v>550</v>
      </c>
      <c r="I66" s="57">
        <v>147</v>
      </c>
      <c r="J66" s="57">
        <v>222</v>
      </c>
      <c r="K66" s="57">
        <v>66</v>
      </c>
      <c r="L66" s="57">
        <v>110</v>
      </c>
      <c r="M66" s="58">
        <v>579.65093000000002</v>
      </c>
      <c r="N66" s="57">
        <v>189.28767300000001</v>
      </c>
      <c r="O66" s="57">
        <v>221.21922000000001</v>
      </c>
      <c r="P66" s="57">
        <v>96.687900999999997</v>
      </c>
      <c r="Q66" s="59">
        <v>69.956138999999993</v>
      </c>
      <c r="R66" s="57">
        <v>526.00000799999998</v>
      </c>
      <c r="S66" s="57">
        <v>115.62240300000001</v>
      </c>
      <c r="T66" s="60">
        <v>23.883844</v>
      </c>
      <c r="U66" s="60">
        <v>13.330517</v>
      </c>
      <c r="V66" s="61">
        <v>218.287228</v>
      </c>
      <c r="W66" s="60">
        <v>35.861493000000003</v>
      </c>
      <c r="X66" s="60">
        <v>4.9989439999999998</v>
      </c>
      <c r="Y66" s="62">
        <v>4.9989439999999998</v>
      </c>
    </row>
    <row r="67" spans="1:25" x14ac:dyDescent="0.45">
      <c r="A67" s="71"/>
      <c r="B67" s="57">
        <v>65</v>
      </c>
      <c r="C67" s="58">
        <v>1926</v>
      </c>
      <c r="D67" s="57">
        <v>529</v>
      </c>
      <c r="E67" s="57">
        <v>797</v>
      </c>
      <c r="F67" s="57">
        <v>184</v>
      </c>
      <c r="G67" s="59">
        <v>396</v>
      </c>
      <c r="H67" s="57">
        <v>1416</v>
      </c>
      <c r="I67" s="57">
        <v>363</v>
      </c>
      <c r="J67" s="57">
        <v>608</v>
      </c>
      <c r="K67" s="57">
        <v>137</v>
      </c>
      <c r="L67" s="57">
        <v>297</v>
      </c>
      <c r="M67" s="58">
        <v>1214.999994</v>
      </c>
      <c r="N67" s="57">
        <v>170.00000199999999</v>
      </c>
      <c r="O67" s="57">
        <v>619.99999700000001</v>
      </c>
      <c r="P67" s="57">
        <v>99.999996999999993</v>
      </c>
      <c r="Q67" s="59">
        <v>324.99998799999997</v>
      </c>
      <c r="R67" s="57">
        <v>1129.999996</v>
      </c>
      <c r="S67" s="57">
        <v>298.78741100000002</v>
      </c>
      <c r="T67" s="60">
        <v>88.234178</v>
      </c>
      <c r="U67" s="60">
        <v>31.871684999999999</v>
      </c>
      <c r="V67" s="61">
        <v>407.30418900000001</v>
      </c>
      <c r="W67" s="60">
        <v>87.203159999999997</v>
      </c>
      <c r="X67" s="60">
        <v>23.99588</v>
      </c>
      <c r="Y67" s="62">
        <v>8.7632469999999998</v>
      </c>
    </row>
    <row r="68" spans="1:25" x14ac:dyDescent="0.45">
      <c r="A68" s="71"/>
      <c r="B68" s="57">
        <v>66</v>
      </c>
      <c r="C68" s="58">
        <v>1396</v>
      </c>
      <c r="D68" s="57">
        <v>436</v>
      </c>
      <c r="E68" s="57">
        <v>692</v>
      </c>
      <c r="F68" s="57">
        <v>140</v>
      </c>
      <c r="G68" s="59">
        <v>101</v>
      </c>
      <c r="H68" s="57">
        <v>1038</v>
      </c>
      <c r="I68" s="57">
        <v>308</v>
      </c>
      <c r="J68" s="57">
        <v>534</v>
      </c>
      <c r="K68" s="57">
        <v>100</v>
      </c>
      <c r="L68" s="57">
        <v>79</v>
      </c>
      <c r="M68" s="58">
        <v>1166.0052740000001</v>
      </c>
      <c r="N68" s="57">
        <v>421.39302800000002</v>
      </c>
      <c r="O68" s="57">
        <v>384.172664</v>
      </c>
      <c r="P68" s="57">
        <v>96.153847999999996</v>
      </c>
      <c r="Q68" s="59">
        <v>169.28572800000001</v>
      </c>
      <c r="R68" s="57">
        <v>1014.999992</v>
      </c>
      <c r="S68" s="57">
        <v>305.48824200000001</v>
      </c>
      <c r="T68" s="60">
        <v>42.140245</v>
      </c>
      <c r="U68" s="60">
        <v>18.784745999999998</v>
      </c>
      <c r="V68" s="61">
        <v>337.44828200000001</v>
      </c>
      <c r="W68" s="60">
        <v>83.631287999999998</v>
      </c>
      <c r="X68" s="60">
        <v>8.4960979999999999</v>
      </c>
      <c r="Y68" s="62">
        <v>7.4998649999999998</v>
      </c>
    </row>
    <row r="69" spans="1:25" x14ac:dyDescent="0.45">
      <c r="A69" s="71"/>
      <c r="B69" s="57">
        <v>67</v>
      </c>
      <c r="C69" s="58">
        <v>1405</v>
      </c>
      <c r="D69" s="57">
        <v>377</v>
      </c>
      <c r="E69" s="57">
        <v>509</v>
      </c>
      <c r="F69" s="57">
        <v>190</v>
      </c>
      <c r="G69" s="59">
        <v>298</v>
      </c>
      <c r="H69" s="57">
        <v>1047</v>
      </c>
      <c r="I69" s="57">
        <v>269</v>
      </c>
      <c r="J69" s="57">
        <v>409</v>
      </c>
      <c r="K69" s="57">
        <v>135</v>
      </c>
      <c r="L69" s="57">
        <v>212</v>
      </c>
      <c r="M69" s="58">
        <v>935.22699</v>
      </c>
      <c r="N69" s="57">
        <v>210.65999199999999</v>
      </c>
      <c r="O69" s="57">
        <v>407.99389400000001</v>
      </c>
      <c r="P69" s="57">
        <v>149.194085</v>
      </c>
      <c r="Q69" s="59">
        <v>167.37901400000001</v>
      </c>
      <c r="R69" s="57">
        <v>731.00000499999999</v>
      </c>
      <c r="S69" s="57">
        <v>173.58085800000001</v>
      </c>
      <c r="T69" s="60">
        <v>49.325232999999997</v>
      </c>
      <c r="U69" s="60">
        <v>15.943925</v>
      </c>
      <c r="V69" s="61">
        <v>231.46915899999999</v>
      </c>
      <c r="W69" s="60">
        <v>35.873460999999999</v>
      </c>
      <c r="X69" s="60">
        <v>10.549533</v>
      </c>
      <c r="Y69" s="62">
        <v>2.1831779999999998</v>
      </c>
    </row>
    <row r="70" spans="1:25" x14ac:dyDescent="0.45">
      <c r="A70" s="71"/>
      <c r="B70" s="57">
        <v>68</v>
      </c>
      <c r="C70" s="58">
        <v>3707</v>
      </c>
      <c r="D70" s="57">
        <v>1136</v>
      </c>
      <c r="E70" s="57">
        <v>1272</v>
      </c>
      <c r="F70" s="57">
        <v>539</v>
      </c>
      <c r="G70" s="59">
        <v>682</v>
      </c>
      <c r="H70" s="57">
        <v>2711</v>
      </c>
      <c r="I70" s="57">
        <v>756</v>
      </c>
      <c r="J70" s="57">
        <v>1019</v>
      </c>
      <c r="K70" s="57">
        <v>398</v>
      </c>
      <c r="L70" s="57">
        <v>490</v>
      </c>
      <c r="M70" s="58">
        <v>2630.6339499999999</v>
      </c>
      <c r="N70" s="57">
        <v>619.77614200000005</v>
      </c>
      <c r="O70" s="57">
        <v>1110.674745</v>
      </c>
      <c r="P70" s="57">
        <v>479.82779299999999</v>
      </c>
      <c r="Q70" s="59">
        <v>420.35532499999999</v>
      </c>
      <c r="R70" s="57">
        <v>1598.0000090000001</v>
      </c>
      <c r="S70" s="57">
        <v>474.28875499999998</v>
      </c>
      <c r="T70" s="60">
        <v>86.674766000000005</v>
      </c>
      <c r="U70" s="60">
        <v>28.056076000000001</v>
      </c>
      <c r="V70" s="61">
        <v>484.53085299999998</v>
      </c>
      <c r="W70" s="60">
        <v>129.99006299999999</v>
      </c>
      <c r="X70" s="60">
        <v>18.450467</v>
      </c>
      <c r="Y70" s="62">
        <v>6.8168230000000003</v>
      </c>
    </row>
    <row r="71" spans="1:25" x14ac:dyDescent="0.45">
      <c r="A71" s="71"/>
      <c r="B71" s="57">
        <v>69</v>
      </c>
      <c r="C71" s="58">
        <v>2568</v>
      </c>
      <c r="D71" s="57">
        <v>787</v>
      </c>
      <c r="E71" s="57">
        <v>1095</v>
      </c>
      <c r="F71" s="57">
        <v>223</v>
      </c>
      <c r="G71" s="59">
        <v>421</v>
      </c>
      <c r="H71" s="57">
        <v>1833</v>
      </c>
      <c r="I71" s="57">
        <v>519</v>
      </c>
      <c r="J71" s="57">
        <v>791</v>
      </c>
      <c r="K71" s="57">
        <v>178</v>
      </c>
      <c r="L71" s="57">
        <v>317</v>
      </c>
      <c r="M71" s="58">
        <v>1684.9999929999999</v>
      </c>
      <c r="N71" s="57">
        <v>600.00001099999997</v>
      </c>
      <c r="O71" s="57">
        <v>629.99998600000004</v>
      </c>
      <c r="P71" s="57">
        <v>125</v>
      </c>
      <c r="Q71" s="59">
        <v>329.99999700000001</v>
      </c>
      <c r="R71" s="57">
        <v>1432.999994</v>
      </c>
      <c r="S71" s="57">
        <v>407.142312</v>
      </c>
      <c r="T71" s="60">
        <v>76.542922000000004</v>
      </c>
      <c r="U71" s="60">
        <v>50.585000999999998</v>
      </c>
      <c r="V71" s="61">
        <v>499.30958800000002</v>
      </c>
      <c r="W71" s="60">
        <v>121.210697</v>
      </c>
      <c r="X71" s="60">
        <v>19.221699000000001</v>
      </c>
      <c r="Y71" s="62">
        <v>16.874516</v>
      </c>
    </row>
    <row r="72" spans="1:25" x14ac:dyDescent="0.45">
      <c r="A72" s="71"/>
      <c r="B72" s="57">
        <v>70</v>
      </c>
      <c r="C72" s="58">
        <v>4</v>
      </c>
      <c r="D72" s="57">
        <v>3</v>
      </c>
      <c r="E72" s="57">
        <v>1</v>
      </c>
      <c r="F72" s="57">
        <v>0</v>
      </c>
      <c r="G72" s="59">
        <v>0</v>
      </c>
      <c r="H72" s="57">
        <v>4</v>
      </c>
      <c r="I72" s="57">
        <v>3</v>
      </c>
      <c r="J72" s="57">
        <v>1</v>
      </c>
      <c r="K72" s="57">
        <v>0</v>
      </c>
      <c r="L72" s="57">
        <v>0</v>
      </c>
      <c r="M72" s="58">
        <v>3.604511</v>
      </c>
      <c r="N72" s="57">
        <v>1.804511</v>
      </c>
      <c r="O72" s="57">
        <v>1.8</v>
      </c>
      <c r="P72" s="57">
        <v>0</v>
      </c>
      <c r="Q72" s="59">
        <v>0</v>
      </c>
      <c r="R72" s="57">
        <v>4</v>
      </c>
      <c r="S72" s="57">
        <v>0</v>
      </c>
      <c r="T72" s="60">
        <v>0</v>
      </c>
      <c r="U72" s="60">
        <v>0</v>
      </c>
      <c r="V72" s="61">
        <v>0</v>
      </c>
      <c r="W72" s="60">
        <v>0</v>
      </c>
      <c r="X72" s="60">
        <v>0</v>
      </c>
      <c r="Y72" s="62">
        <v>0</v>
      </c>
    </row>
    <row r="73" spans="1:25" x14ac:dyDescent="0.45">
      <c r="A73" s="71"/>
      <c r="B73" s="57">
        <v>71</v>
      </c>
      <c r="C73" s="58">
        <v>1787</v>
      </c>
      <c r="D73" s="57">
        <v>574</v>
      </c>
      <c r="E73" s="57">
        <v>708</v>
      </c>
      <c r="F73" s="57">
        <v>156</v>
      </c>
      <c r="G73" s="59">
        <v>324</v>
      </c>
      <c r="H73" s="57">
        <v>1284</v>
      </c>
      <c r="I73" s="57">
        <v>389</v>
      </c>
      <c r="J73" s="57">
        <v>523</v>
      </c>
      <c r="K73" s="57">
        <v>113</v>
      </c>
      <c r="L73" s="57">
        <v>244</v>
      </c>
      <c r="M73" s="58">
        <v>1244.9999849999999</v>
      </c>
      <c r="N73" s="57">
        <v>349.99999600000001</v>
      </c>
      <c r="O73" s="57">
        <v>464.99999200000002</v>
      </c>
      <c r="P73" s="57">
        <v>194.999999</v>
      </c>
      <c r="Q73" s="59">
        <v>210.000001</v>
      </c>
      <c r="R73" s="57">
        <v>1046.0000070000001</v>
      </c>
      <c r="S73" s="57">
        <v>283.685517</v>
      </c>
      <c r="T73" s="60">
        <v>65.222898999999998</v>
      </c>
      <c r="U73" s="60">
        <v>41.543312999999998</v>
      </c>
      <c r="V73" s="61">
        <v>367.386211</v>
      </c>
      <c r="W73" s="60">
        <v>84.351956000000001</v>
      </c>
      <c r="X73" s="60">
        <v>15.782420999999999</v>
      </c>
      <c r="Y73" s="62">
        <v>15.362237</v>
      </c>
    </row>
    <row r="74" spans="1:25" x14ac:dyDescent="0.45">
      <c r="A74" s="71"/>
      <c r="B74" s="57">
        <v>72</v>
      </c>
      <c r="C74" s="58">
        <v>1590</v>
      </c>
      <c r="D74" s="57">
        <v>498</v>
      </c>
      <c r="E74" s="57">
        <v>796</v>
      </c>
      <c r="F74" s="57">
        <v>78</v>
      </c>
      <c r="G74" s="59">
        <v>190</v>
      </c>
      <c r="H74" s="57">
        <v>1171</v>
      </c>
      <c r="I74" s="57">
        <v>352</v>
      </c>
      <c r="J74" s="57">
        <v>603</v>
      </c>
      <c r="K74" s="57">
        <v>60</v>
      </c>
      <c r="L74" s="57">
        <v>134</v>
      </c>
      <c r="M74" s="58">
        <v>1100.1750119999999</v>
      </c>
      <c r="N74" s="57">
        <v>244.37619100000001</v>
      </c>
      <c r="O74" s="57">
        <v>659.20346500000005</v>
      </c>
      <c r="P74" s="57">
        <v>56.346153999999999</v>
      </c>
      <c r="Q74" s="59">
        <v>135.24917199999999</v>
      </c>
      <c r="R74" s="57">
        <v>717</v>
      </c>
      <c r="S74" s="57">
        <v>216.788003</v>
      </c>
      <c r="T74" s="60">
        <v>29.731788000000002</v>
      </c>
      <c r="U74" s="60">
        <v>13.094887999999999</v>
      </c>
      <c r="V74" s="61">
        <v>236.899224</v>
      </c>
      <c r="W74" s="60">
        <v>59.134346999999998</v>
      </c>
      <c r="X74" s="60">
        <v>6.0476349999999996</v>
      </c>
      <c r="Y74" s="62">
        <v>5.247401</v>
      </c>
    </row>
    <row r="75" spans="1:25" x14ac:dyDescent="0.45">
      <c r="A75" s="71"/>
      <c r="B75" s="57">
        <v>73</v>
      </c>
      <c r="C75" s="58">
        <v>1891</v>
      </c>
      <c r="D75" s="57">
        <v>534</v>
      </c>
      <c r="E75" s="57">
        <v>561</v>
      </c>
      <c r="F75" s="57">
        <v>174</v>
      </c>
      <c r="G75" s="59">
        <v>607</v>
      </c>
      <c r="H75" s="57">
        <v>1298</v>
      </c>
      <c r="I75" s="57">
        <v>342</v>
      </c>
      <c r="J75" s="57">
        <v>399</v>
      </c>
      <c r="K75" s="57">
        <v>121</v>
      </c>
      <c r="L75" s="57">
        <v>423</v>
      </c>
      <c r="M75" s="58">
        <v>1085.4820830000001</v>
      </c>
      <c r="N75" s="57">
        <v>262.03178000000003</v>
      </c>
      <c r="O75" s="57">
        <v>387.165254</v>
      </c>
      <c r="P75" s="57">
        <v>127.644504</v>
      </c>
      <c r="Q75" s="59">
        <v>308.640558</v>
      </c>
      <c r="R75" s="57">
        <v>935.99997399999995</v>
      </c>
      <c r="S75" s="57">
        <v>254.917756</v>
      </c>
      <c r="T75" s="60">
        <v>104.99999699999999</v>
      </c>
      <c r="U75" s="60">
        <v>39.999999000000003</v>
      </c>
      <c r="V75" s="61">
        <v>266.99999800000001</v>
      </c>
      <c r="W75" s="60">
        <v>61.224789000000001</v>
      </c>
      <c r="X75" s="60">
        <v>24</v>
      </c>
      <c r="Y75" s="62">
        <v>8</v>
      </c>
    </row>
    <row r="76" spans="1:25" x14ac:dyDescent="0.45">
      <c r="A76" s="71"/>
      <c r="B76" s="57">
        <v>74</v>
      </c>
      <c r="C76" s="58">
        <v>1458</v>
      </c>
      <c r="D76" s="57">
        <v>723</v>
      </c>
      <c r="E76" s="57">
        <v>492</v>
      </c>
      <c r="F76" s="57">
        <v>86</v>
      </c>
      <c r="G76" s="59">
        <v>81</v>
      </c>
      <c r="H76" s="57">
        <v>1071</v>
      </c>
      <c r="I76" s="57">
        <v>497</v>
      </c>
      <c r="J76" s="57">
        <v>403</v>
      </c>
      <c r="K76" s="57">
        <v>66</v>
      </c>
      <c r="L76" s="57">
        <v>59</v>
      </c>
      <c r="M76" s="58">
        <v>903.50551299999995</v>
      </c>
      <c r="N76" s="57">
        <v>389.168024</v>
      </c>
      <c r="O76" s="57">
        <v>438.674733</v>
      </c>
      <c r="P76" s="57">
        <v>39.246232999999997</v>
      </c>
      <c r="Q76" s="59">
        <v>36.416518000000003</v>
      </c>
      <c r="R76" s="57">
        <v>688.00000699999998</v>
      </c>
      <c r="S76" s="57">
        <v>299.44488000000001</v>
      </c>
      <c r="T76" s="60">
        <v>10</v>
      </c>
      <c r="U76" s="60">
        <v>3</v>
      </c>
      <c r="V76" s="61">
        <v>195.00000199999999</v>
      </c>
      <c r="W76" s="60">
        <v>79.035638000000006</v>
      </c>
      <c r="X76" s="60">
        <v>0</v>
      </c>
      <c r="Y76" s="62">
        <v>0</v>
      </c>
    </row>
    <row r="77" spans="1:25" x14ac:dyDescent="0.45">
      <c r="A77" s="71"/>
      <c r="B77" s="57">
        <v>75</v>
      </c>
      <c r="C77" s="58">
        <v>1204</v>
      </c>
      <c r="D77" s="57">
        <v>363</v>
      </c>
      <c r="E77" s="57">
        <v>480</v>
      </c>
      <c r="F77" s="57">
        <v>112</v>
      </c>
      <c r="G77" s="59">
        <v>232</v>
      </c>
      <c r="H77" s="57">
        <v>763</v>
      </c>
      <c r="I77" s="57">
        <v>217</v>
      </c>
      <c r="J77" s="57">
        <v>312</v>
      </c>
      <c r="K77" s="57">
        <v>79</v>
      </c>
      <c r="L77" s="57">
        <v>146</v>
      </c>
      <c r="M77" s="58">
        <v>791.51126099999999</v>
      </c>
      <c r="N77" s="57">
        <v>251.019645</v>
      </c>
      <c r="O77" s="57">
        <v>311.205264</v>
      </c>
      <c r="P77" s="57">
        <v>87.460629999999995</v>
      </c>
      <c r="Q77" s="59">
        <v>140.06101699999999</v>
      </c>
      <c r="R77" s="57">
        <v>596.83721300000002</v>
      </c>
      <c r="S77" s="57">
        <v>163.21780899999999</v>
      </c>
      <c r="T77" s="60">
        <v>40.807018999999997</v>
      </c>
      <c r="U77" s="60">
        <v>16.610467</v>
      </c>
      <c r="V77" s="61">
        <v>201.950399</v>
      </c>
      <c r="W77" s="60">
        <v>44.342010999999999</v>
      </c>
      <c r="X77" s="60">
        <v>8.7396469999999997</v>
      </c>
      <c r="Y77" s="62">
        <v>6.3064840000000002</v>
      </c>
    </row>
    <row r="78" spans="1:25" x14ac:dyDescent="0.45">
      <c r="A78" s="71"/>
      <c r="B78" s="57">
        <v>76</v>
      </c>
      <c r="C78" s="58">
        <v>3250</v>
      </c>
      <c r="D78" s="57">
        <v>1146</v>
      </c>
      <c r="E78" s="57">
        <v>1307</v>
      </c>
      <c r="F78" s="57">
        <v>240</v>
      </c>
      <c r="G78" s="59">
        <v>510</v>
      </c>
      <c r="H78" s="57">
        <v>2255</v>
      </c>
      <c r="I78" s="57">
        <v>749</v>
      </c>
      <c r="J78" s="57">
        <v>943</v>
      </c>
      <c r="K78" s="57">
        <v>167</v>
      </c>
      <c r="L78" s="57">
        <v>369</v>
      </c>
      <c r="M78" s="58">
        <v>2052.958302</v>
      </c>
      <c r="N78" s="57">
        <v>775.06411400000002</v>
      </c>
      <c r="O78" s="57">
        <v>732.78129999999999</v>
      </c>
      <c r="P78" s="57">
        <v>139.16667200000001</v>
      </c>
      <c r="Q78" s="59">
        <v>260.94622399999997</v>
      </c>
      <c r="R78" s="57">
        <v>1542.999998</v>
      </c>
      <c r="S78" s="57">
        <v>466.43669699999998</v>
      </c>
      <c r="T78" s="60">
        <v>75.065389999999994</v>
      </c>
      <c r="U78" s="60">
        <v>40.378777999999997</v>
      </c>
      <c r="V78" s="61">
        <v>474.69833399999999</v>
      </c>
      <c r="W78" s="60">
        <v>108.132094</v>
      </c>
      <c r="X78" s="60">
        <v>27.380628999999999</v>
      </c>
      <c r="Y78" s="62">
        <v>13.305984</v>
      </c>
    </row>
    <row r="79" spans="1:25" x14ac:dyDescent="0.45">
      <c r="A79" s="71"/>
      <c r="B79" s="57">
        <v>77</v>
      </c>
      <c r="C79" s="58">
        <v>2342</v>
      </c>
      <c r="D79" s="57">
        <v>838</v>
      </c>
      <c r="E79" s="57">
        <v>1083</v>
      </c>
      <c r="F79" s="57">
        <v>135</v>
      </c>
      <c r="G79" s="59">
        <v>240</v>
      </c>
      <c r="H79" s="57">
        <v>1633</v>
      </c>
      <c r="I79" s="57">
        <v>535</v>
      </c>
      <c r="J79" s="57">
        <v>802</v>
      </c>
      <c r="K79" s="57">
        <v>92</v>
      </c>
      <c r="L79" s="57">
        <v>177</v>
      </c>
      <c r="M79" s="58">
        <v>1560.8971610000001</v>
      </c>
      <c r="N79" s="57">
        <v>588.18034799999998</v>
      </c>
      <c r="O79" s="57">
        <v>623.94374800000003</v>
      </c>
      <c r="P79" s="57">
        <v>89.924244000000002</v>
      </c>
      <c r="Q79" s="59">
        <v>126.84882</v>
      </c>
      <c r="R79" s="57">
        <v>1289.9999809999999</v>
      </c>
      <c r="S79" s="57">
        <v>381.492999</v>
      </c>
      <c r="T79" s="60">
        <v>45.357151999999999</v>
      </c>
      <c r="U79" s="60">
        <v>22.085326999999999</v>
      </c>
      <c r="V79" s="61">
        <v>438.71916700000003</v>
      </c>
      <c r="W79" s="60">
        <v>98.133200000000002</v>
      </c>
      <c r="X79" s="60">
        <v>15.592922</v>
      </c>
      <c r="Y79" s="62">
        <v>7.678903</v>
      </c>
    </row>
    <row r="80" spans="1:25" x14ac:dyDescent="0.45">
      <c r="A80" s="71"/>
      <c r="B80" s="57">
        <v>78</v>
      </c>
      <c r="C80" s="58">
        <v>1627</v>
      </c>
      <c r="D80" s="57">
        <v>335</v>
      </c>
      <c r="E80" s="57">
        <v>533</v>
      </c>
      <c r="F80" s="57">
        <v>191</v>
      </c>
      <c r="G80" s="59">
        <v>532</v>
      </c>
      <c r="H80" s="57">
        <v>1095</v>
      </c>
      <c r="I80" s="57">
        <v>215</v>
      </c>
      <c r="J80" s="57">
        <v>356</v>
      </c>
      <c r="K80" s="57">
        <v>134</v>
      </c>
      <c r="L80" s="57">
        <v>372</v>
      </c>
      <c r="M80" s="58">
        <v>1146.139872</v>
      </c>
      <c r="N80" s="57">
        <v>299.13869499999998</v>
      </c>
      <c r="O80" s="57">
        <v>314.40662200000003</v>
      </c>
      <c r="P80" s="57">
        <v>158.267717</v>
      </c>
      <c r="Q80" s="59">
        <v>370.79741100000001</v>
      </c>
      <c r="R80" s="57">
        <v>1082.9999740000001</v>
      </c>
      <c r="S80" s="57">
        <v>244.72204300000001</v>
      </c>
      <c r="T80" s="60">
        <v>129.635908</v>
      </c>
      <c r="U80" s="60">
        <v>24.306733000000001</v>
      </c>
      <c r="V80" s="61">
        <v>425.09774499999997</v>
      </c>
      <c r="W80" s="60">
        <v>81.774441999999993</v>
      </c>
      <c r="X80" s="60">
        <v>32.949126</v>
      </c>
      <c r="Y80" s="62">
        <v>7.5620940000000001</v>
      </c>
    </row>
    <row r="81" spans="1:25" x14ac:dyDescent="0.45">
      <c r="A81" s="71"/>
      <c r="B81" s="57">
        <v>79</v>
      </c>
      <c r="C81" s="58">
        <v>2887</v>
      </c>
      <c r="D81" s="57">
        <v>1321</v>
      </c>
      <c r="E81" s="57">
        <v>773</v>
      </c>
      <c r="F81" s="57">
        <v>737</v>
      </c>
      <c r="G81" s="59">
        <v>14</v>
      </c>
      <c r="H81" s="57">
        <v>2794</v>
      </c>
      <c r="I81" s="57">
        <v>1271</v>
      </c>
      <c r="J81" s="57">
        <v>758</v>
      </c>
      <c r="K81" s="57">
        <v>712</v>
      </c>
      <c r="L81" s="57">
        <v>13</v>
      </c>
      <c r="M81" s="58">
        <v>2423</v>
      </c>
      <c r="N81" s="57">
        <v>1050</v>
      </c>
      <c r="O81" s="57">
        <v>705</v>
      </c>
      <c r="P81" s="57">
        <v>660</v>
      </c>
      <c r="Q81" s="59">
        <v>4</v>
      </c>
      <c r="R81" s="57">
        <v>0</v>
      </c>
      <c r="S81" s="57">
        <v>0</v>
      </c>
      <c r="T81" s="60">
        <v>0</v>
      </c>
      <c r="U81" s="60">
        <v>0</v>
      </c>
      <c r="V81" s="61">
        <v>0</v>
      </c>
      <c r="W81" s="60">
        <v>0</v>
      </c>
      <c r="X81" s="60">
        <v>0</v>
      </c>
      <c r="Y81" s="62">
        <v>0</v>
      </c>
    </row>
    <row r="82" spans="1:25" x14ac:dyDescent="0.45">
      <c r="A82" s="71"/>
      <c r="B82" s="57">
        <v>80</v>
      </c>
      <c r="C82" s="58">
        <v>1869</v>
      </c>
      <c r="D82" s="57">
        <v>562</v>
      </c>
      <c r="E82" s="57">
        <v>783</v>
      </c>
      <c r="F82" s="57">
        <v>207</v>
      </c>
      <c r="G82" s="59">
        <v>279</v>
      </c>
      <c r="H82" s="57">
        <v>1499</v>
      </c>
      <c r="I82" s="57">
        <v>414</v>
      </c>
      <c r="J82" s="57">
        <v>677</v>
      </c>
      <c r="K82" s="57">
        <v>154</v>
      </c>
      <c r="L82" s="57">
        <v>227</v>
      </c>
      <c r="M82" s="58">
        <v>1292.791759</v>
      </c>
      <c r="N82" s="57">
        <v>324.176197</v>
      </c>
      <c r="O82" s="57">
        <v>736.930027</v>
      </c>
      <c r="P82" s="57">
        <v>91.574539999999999</v>
      </c>
      <c r="Q82" s="59">
        <v>140.11100999999999</v>
      </c>
      <c r="R82" s="57">
        <v>537.00000799999998</v>
      </c>
      <c r="S82" s="57">
        <v>153.70316</v>
      </c>
      <c r="T82" s="60">
        <v>39.450284000000003</v>
      </c>
      <c r="U82" s="60">
        <v>22.78594</v>
      </c>
      <c r="V82" s="61">
        <v>149.298922</v>
      </c>
      <c r="W82" s="60">
        <v>34.072128999999997</v>
      </c>
      <c r="X82" s="60">
        <v>8.5022169999999999</v>
      </c>
      <c r="Y82" s="62">
        <v>5.1013299999999999</v>
      </c>
    </row>
    <row r="83" spans="1:25" x14ac:dyDescent="0.45">
      <c r="A83" s="71"/>
      <c r="B83" s="57">
        <v>81</v>
      </c>
      <c r="C83" s="58">
        <v>3439</v>
      </c>
      <c r="D83" s="57">
        <v>952</v>
      </c>
      <c r="E83" s="57">
        <v>958</v>
      </c>
      <c r="F83" s="57">
        <v>394</v>
      </c>
      <c r="G83" s="59">
        <v>1088</v>
      </c>
      <c r="H83" s="57">
        <v>2378</v>
      </c>
      <c r="I83" s="57">
        <v>634</v>
      </c>
      <c r="J83" s="57">
        <v>679</v>
      </c>
      <c r="K83" s="57">
        <v>258</v>
      </c>
      <c r="L83" s="57">
        <v>774</v>
      </c>
      <c r="M83" s="58">
        <v>1866.70318</v>
      </c>
      <c r="N83" s="57">
        <v>496.44372700000002</v>
      </c>
      <c r="O83" s="57">
        <v>739.10704899999996</v>
      </c>
      <c r="P83" s="57">
        <v>153.41708600000001</v>
      </c>
      <c r="Q83" s="59">
        <v>477.73533800000001</v>
      </c>
      <c r="R83" s="57">
        <v>1359.000006</v>
      </c>
      <c r="S83" s="57">
        <v>406.43588599999998</v>
      </c>
      <c r="T83" s="60">
        <v>104.48023000000001</v>
      </c>
      <c r="U83" s="60">
        <v>52.388843999999999</v>
      </c>
      <c r="V83" s="61">
        <v>394.61081999999999</v>
      </c>
      <c r="W83" s="60">
        <v>98.974968000000004</v>
      </c>
      <c r="X83" s="60">
        <v>19.676867000000001</v>
      </c>
      <c r="Y83" s="62">
        <v>12.169444</v>
      </c>
    </row>
    <row r="84" spans="1:25" x14ac:dyDescent="0.45">
      <c r="A84" s="71"/>
      <c r="B84" s="57">
        <v>82</v>
      </c>
      <c r="C84" s="58">
        <v>1314</v>
      </c>
      <c r="D84" s="57">
        <v>375</v>
      </c>
      <c r="E84" s="57">
        <v>566</v>
      </c>
      <c r="F84" s="57">
        <v>144</v>
      </c>
      <c r="G84" s="59">
        <v>203</v>
      </c>
      <c r="H84" s="57">
        <v>866</v>
      </c>
      <c r="I84" s="57">
        <v>228</v>
      </c>
      <c r="J84" s="57">
        <v>396</v>
      </c>
      <c r="K84" s="57">
        <v>99</v>
      </c>
      <c r="L84" s="57">
        <v>129</v>
      </c>
      <c r="M84" s="58">
        <v>870.99013300000001</v>
      </c>
      <c r="N84" s="57">
        <v>289.64659599999999</v>
      </c>
      <c r="O84" s="57">
        <v>373.46865000000003</v>
      </c>
      <c r="P84" s="57">
        <v>86.499504999999999</v>
      </c>
      <c r="Q84" s="59">
        <v>121.375367</v>
      </c>
      <c r="R84" s="57">
        <v>624.63405399999999</v>
      </c>
      <c r="S84" s="57">
        <v>180.858834</v>
      </c>
      <c r="T84" s="60">
        <v>41.349530999999999</v>
      </c>
      <c r="U84" s="60">
        <v>15.734776999999999</v>
      </c>
      <c r="V84" s="61">
        <v>212.96837500000001</v>
      </c>
      <c r="W84" s="60">
        <v>46.436726999999998</v>
      </c>
      <c r="X84" s="60">
        <v>8.7822010000000006</v>
      </c>
      <c r="Y84" s="62">
        <v>5.1229509999999996</v>
      </c>
    </row>
    <row r="85" spans="1:25" x14ac:dyDescent="0.45">
      <c r="A85" s="71"/>
      <c r="B85" s="57">
        <v>83</v>
      </c>
      <c r="C85" s="58">
        <v>1249</v>
      </c>
      <c r="D85" s="57">
        <v>392</v>
      </c>
      <c r="E85" s="57">
        <v>477</v>
      </c>
      <c r="F85" s="57">
        <v>169</v>
      </c>
      <c r="G85" s="59">
        <v>178</v>
      </c>
      <c r="H85" s="57">
        <v>864</v>
      </c>
      <c r="I85" s="57">
        <v>260</v>
      </c>
      <c r="J85" s="57">
        <v>341</v>
      </c>
      <c r="K85" s="57">
        <v>121</v>
      </c>
      <c r="L85" s="57">
        <v>122</v>
      </c>
      <c r="M85" s="58">
        <v>846.27274399999999</v>
      </c>
      <c r="N85" s="57">
        <v>322.59036300000002</v>
      </c>
      <c r="O85" s="57">
        <v>325.71659099999999</v>
      </c>
      <c r="P85" s="57">
        <v>87.392657</v>
      </c>
      <c r="Q85" s="59">
        <v>108.808424</v>
      </c>
      <c r="R85" s="57">
        <v>804.52868699999999</v>
      </c>
      <c r="S85" s="57">
        <v>232.94618500000001</v>
      </c>
      <c r="T85" s="60">
        <v>53.258195999999998</v>
      </c>
      <c r="U85" s="60">
        <v>20.266393000000001</v>
      </c>
      <c r="V85" s="61">
        <v>274.30327799999998</v>
      </c>
      <c r="W85" s="60">
        <v>59.810507000000001</v>
      </c>
      <c r="X85" s="60">
        <v>11.311475</v>
      </c>
      <c r="Y85" s="62">
        <v>6.5983609999999997</v>
      </c>
    </row>
    <row r="86" spans="1:25" x14ac:dyDescent="0.45">
      <c r="A86" s="71"/>
      <c r="B86" s="57">
        <v>84</v>
      </c>
      <c r="C86" s="58">
        <v>1499</v>
      </c>
      <c r="D86" s="57">
        <v>380</v>
      </c>
      <c r="E86" s="57">
        <v>651</v>
      </c>
      <c r="F86" s="57">
        <v>178</v>
      </c>
      <c r="G86" s="59">
        <v>269</v>
      </c>
      <c r="H86" s="57">
        <v>1094</v>
      </c>
      <c r="I86" s="57">
        <v>257</v>
      </c>
      <c r="J86" s="57">
        <v>504</v>
      </c>
      <c r="K86" s="57">
        <v>135</v>
      </c>
      <c r="L86" s="57">
        <v>184</v>
      </c>
      <c r="M86" s="58">
        <v>1146.42642</v>
      </c>
      <c r="N86" s="57">
        <v>357.575087</v>
      </c>
      <c r="O86" s="57">
        <v>445.11499800000001</v>
      </c>
      <c r="P86" s="57">
        <v>159.44882200000001</v>
      </c>
      <c r="Q86" s="59">
        <v>183.40517199999999</v>
      </c>
      <c r="R86" s="57">
        <v>811.00000399999999</v>
      </c>
      <c r="S86" s="57">
        <v>183.25908000000001</v>
      </c>
      <c r="T86" s="60">
        <v>97.077307000000005</v>
      </c>
      <c r="U86" s="60">
        <v>18.201995</v>
      </c>
      <c r="V86" s="61">
        <v>318.33266800000001</v>
      </c>
      <c r="W86" s="60">
        <v>61.236449999999998</v>
      </c>
      <c r="X86" s="60">
        <v>24.673815999999999</v>
      </c>
      <c r="Y86" s="62">
        <v>5.6628429999999996</v>
      </c>
    </row>
    <row r="87" spans="1:25" x14ac:dyDescent="0.45">
      <c r="A87" s="71"/>
      <c r="B87" s="57">
        <v>85</v>
      </c>
      <c r="C87" s="58">
        <v>2071</v>
      </c>
      <c r="D87" s="57">
        <v>710</v>
      </c>
      <c r="E87" s="57">
        <v>1041</v>
      </c>
      <c r="F87" s="57">
        <v>125</v>
      </c>
      <c r="G87" s="59">
        <v>161</v>
      </c>
      <c r="H87" s="57">
        <v>1525</v>
      </c>
      <c r="I87" s="57">
        <v>483</v>
      </c>
      <c r="J87" s="57">
        <v>819</v>
      </c>
      <c r="K87" s="57">
        <v>85</v>
      </c>
      <c r="L87" s="57">
        <v>117</v>
      </c>
      <c r="M87" s="58">
        <v>1436.144552</v>
      </c>
      <c r="N87" s="57">
        <v>586.75556400000005</v>
      </c>
      <c r="O87" s="57">
        <v>638.27495899999997</v>
      </c>
      <c r="P87" s="57">
        <v>115.909088</v>
      </c>
      <c r="Q87" s="59">
        <v>87.204971</v>
      </c>
      <c r="R87" s="57">
        <v>1203.999992</v>
      </c>
      <c r="S87" s="57">
        <v>391.03742</v>
      </c>
      <c r="T87" s="60">
        <v>29.577456000000002</v>
      </c>
      <c r="U87" s="60">
        <v>19.535893999999999</v>
      </c>
      <c r="V87" s="61">
        <v>434.58247899999998</v>
      </c>
      <c r="W87" s="60">
        <v>98.745479000000003</v>
      </c>
      <c r="X87" s="60">
        <v>9.0264480000000002</v>
      </c>
      <c r="Y87" s="62">
        <v>6.0151130000000004</v>
      </c>
    </row>
    <row r="88" spans="1:25" x14ac:dyDescent="0.45">
      <c r="A88" s="71"/>
      <c r="B88" s="57">
        <v>86</v>
      </c>
      <c r="C88" s="58">
        <v>1570</v>
      </c>
      <c r="D88" s="57">
        <v>834</v>
      </c>
      <c r="E88" s="57">
        <v>334</v>
      </c>
      <c r="F88" s="57">
        <v>264</v>
      </c>
      <c r="G88" s="59">
        <v>79</v>
      </c>
      <c r="H88" s="57">
        <v>1059</v>
      </c>
      <c r="I88" s="57">
        <v>529</v>
      </c>
      <c r="J88" s="57">
        <v>274</v>
      </c>
      <c r="K88" s="57">
        <v>165</v>
      </c>
      <c r="L88" s="57">
        <v>50</v>
      </c>
      <c r="M88" s="58">
        <v>1080.395481</v>
      </c>
      <c r="N88" s="57">
        <v>318.19549799999999</v>
      </c>
      <c r="O88" s="57">
        <v>493.20000399999998</v>
      </c>
      <c r="P88" s="57">
        <v>214.00000700000001</v>
      </c>
      <c r="Q88" s="59">
        <v>55</v>
      </c>
      <c r="R88" s="57">
        <v>681</v>
      </c>
      <c r="S88" s="57">
        <v>301.67123400000003</v>
      </c>
      <c r="T88" s="60">
        <v>12</v>
      </c>
      <c r="U88" s="60">
        <v>2</v>
      </c>
      <c r="V88" s="61">
        <v>111.00000300000001</v>
      </c>
      <c r="W88" s="60">
        <v>51.206189999999999</v>
      </c>
      <c r="X88" s="60">
        <v>1</v>
      </c>
      <c r="Y88" s="62">
        <v>0</v>
      </c>
    </row>
    <row r="89" spans="1:25" x14ac:dyDescent="0.45">
      <c r="A89" s="71"/>
      <c r="B89" s="57">
        <v>87</v>
      </c>
      <c r="C89" s="58">
        <v>962</v>
      </c>
      <c r="D89" s="57">
        <v>437</v>
      </c>
      <c r="E89" s="57">
        <v>240</v>
      </c>
      <c r="F89" s="57">
        <v>164</v>
      </c>
      <c r="G89" s="59">
        <v>95</v>
      </c>
      <c r="H89" s="57">
        <v>686</v>
      </c>
      <c r="I89" s="57">
        <v>294</v>
      </c>
      <c r="J89" s="57">
        <v>184</v>
      </c>
      <c r="K89" s="57">
        <v>119</v>
      </c>
      <c r="L89" s="57">
        <v>66</v>
      </c>
      <c r="M89" s="58">
        <v>541.99956999999995</v>
      </c>
      <c r="N89" s="57">
        <v>230.21207000000001</v>
      </c>
      <c r="O89" s="57">
        <v>200.28822</v>
      </c>
      <c r="P89" s="57">
        <v>70.762146000000001</v>
      </c>
      <c r="Q89" s="59">
        <v>40.737121999999999</v>
      </c>
      <c r="R89" s="57">
        <v>242</v>
      </c>
      <c r="S89" s="57">
        <v>78.060461000000004</v>
      </c>
      <c r="T89" s="60">
        <v>14.27782</v>
      </c>
      <c r="U89" s="60">
        <v>13.193428000000001</v>
      </c>
      <c r="V89" s="61">
        <v>71.027634000000006</v>
      </c>
      <c r="W89" s="60">
        <v>19.917490999999998</v>
      </c>
      <c r="X89" s="60">
        <v>3.253174</v>
      </c>
      <c r="Y89" s="62">
        <v>3.0724420000000001</v>
      </c>
    </row>
    <row r="90" spans="1:25" x14ac:dyDescent="0.45">
      <c r="A90" s="75"/>
      <c r="B90" s="57">
        <v>88</v>
      </c>
      <c r="C90" s="58">
        <v>1474</v>
      </c>
      <c r="D90" s="57">
        <v>476</v>
      </c>
      <c r="E90" s="57">
        <v>451</v>
      </c>
      <c r="F90" s="57">
        <v>181</v>
      </c>
      <c r="G90" s="59">
        <v>347</v>
      </c>
      <c r="H90" s="57">
        <v>1020</v>
      </c>
      <c r="I90" s="57">
        <v>302</v>
      </c>
      <c r="J90" s="57">
        <v>339</v>
      </c>
      <c r="K90" s="57">
        <v>121</v>
      </c>
      <c r="L90" s="57">
        <v>247</v>
      </c>
      <c r="M90" s="58">
        <v>1072.5787009999999</v>
      </c>
      <c r="N90" s="57">
        <v>433.59906699999999</v>
      </c>
      <c r="O90" s="57">
        <v>295.034131</v>
      </c>
      <c r="P90" s="57">
        <v>126.627909</v>
      </c>
      <c r="Q90" s="59">
        <v>217.31760199999999</v>
      </c>
      <c r="R90" s="57">
        <v>555</v>
      </c>
      <c r="S90" s="57">
        <v>179.022965</v>
      </c>
      <c r="T90" s="60">
        <v>32.744585999999998</v>
      </c>
      <c r="U90" s="60">
        <v>30.257653999999999</v>
      </c>
      <c r="V90" s="61">
        <v>162.893946</v>
      </c>
      <c r="W90" s="60">
        <v>45.678539000000001</v>
      </c>
      <c r="X90" s="60">
        <v>7.4607919999999996</v>
      </c>
      <c r="Y90" s="62">
        <v>7.046303</v>
      </c>
    </row>
    <row r="91" spans="1:25" x14ac:dyDescent="0.45">
      <c r="A91" s="75"/>
      <c r="B91" s="57">
        <v>89</v>
      </c>
      <c r="C91" s="58">
        <v>1063</v>
      </c>
      <c r="D91" s="57">
        <v>349</v>
      </c>
      <c r="E91" s="57">
        <v>222</v>
      </c>
      <c r="F91" s="57">
        <v>134</v>
      </c>
      <c r="G91" s="59">
        <v>311</v>
      </c>
      <c r="H91" s="57">
        <v>738</v>
      </c>
      <c r="I91" s="57">
        <v>215</v>
      </c>
      <c r="J91" s="57">
        <v>167</v>
      </c>
      <c r="K91" s="57">
        <v>104</v>
      </c>
      <c r="L91" s="57">
        <v>222</v>
      </c>
      <c r="M91" s="58">
        <v>791.52184599999998</v>
      </c>
      <c r="N91" s="57">
        <v>308.68807900000002</v>
      </c>
      <c r="O91" s="57">
        <v>145.34130200000001</v>
      </c>
      <c r="P91" s="57">
        <v>108.837211</v>
      </c>
      <c r="Q91" s="59">
        <v>195.32189</v>
      </c>
      <c r="R91" s="57">
        <v>542.00000599999998</v>
      </c>
      <c r="S91" s="57">
        <v>174.82963100000001</v>
      </c>
      <c r="T91" s="60">
        <v>31.977595999999998</v>
      </c>
      <c r="U91" s="60">
        <v>29.548918</v>
      </c>
      <c r="V91" s="61">
        <v>159.07841300000001</v>
      </c>
      <c r="W91" s="60">
        <v>44.608592999999999</v>
      </c>
      <c r="X91" s="60">
        <v>7.2860339999999999</v>
      </c>
      <c r="Y91" s="62">
        <v>6.8812550000000003</v>
      </c>
    </row>
    <row r="92" spans="1:25" x14ac:dyDescent="0.45">
      <c r="A92" s="75"/>
      <c r="B92" s="57">
        <v>90</v>
      </c>
      <c r="C92" s="58">
        <v>2139</v>
      </c>
      <c r="D92" s="57">
        <v>735</v>
      </c>
      <c r="E92" s="57">
        <v>577</v>
      </c>
      <c r="F92" s="57">
        <v>316</v>
      </c>
      <c r="G92" s="59">
        <v>461</v>
      </c>
      <c r="H92" s="57">
        <v>1534</v>
      </c>
      <c r="I92" s="57">
        <v>486</v>
      </c>
      <c r="J92" s="57">
        <v>442</v>
      </c>
      <c r="K92" s="57">
        <v>212</v>
      </c>
      <c r="L92" s="57">
        <v>369</v>
      </c>
      <c r="M92" s="58">
        <v>1635.6382020000001</v>
      </c>
      <c r="N92" s="57">
        <v>697.77862800000003</v>
      </c>
      <c r="O92" s="57">
        <v>384.67577299999999</v>
      </c>
      <c r="P92" s="57">
        <v>221.86046999999999</v>
      </c>
      <c r="Q92" s="59">
        <v>324.65665300000001</v>
      </c>
      <c r="R92" s="57">
        <v>1079.0000070000001</v>
      </c>
      <c r="S92" s="57">
        <v>368.25140599999997</v>
      </c>
      <c r="T92" s="60">
        <v>95.069484000000003</v>
      </c>
      <c r="U92" s="60">
        <v>27.825215</v>
      </c>
      <c r="V92" s="61">
        <v>357.090261</v>
      </c>
      <c r="W92" s="60">
        <v>111.852063</v>
      </c>
      <c r="X92" s="60">
        <v>10.820917</v>
      </c>
      <c r="Y92" s="62">
        <v>7.7292259999999997</v>
      </c>
    </row>
    <row r="93" spans="1:25" x14ac:dyDescent="0.45">
      <c r="A93" s="75"/>
      <c r="B93" s="57">
        <v>91</v>
      </c>
      <c r="C93" s="58">
        <v>939</v>
      </c>
      <c r="D93" s="57">
        <v>219</v>
      </c>
      <c r="E93" s="57">
        <v>533</v>
      </c>
      <c r="F93" s="57">
        <v>72</v>
      </c>
      <c r="G93" s="59">
        <v>107</v>
      </c>
      <c r="H93" s="57">
        <v>699</v>
      </c>
      <c r="I93" s="57">
        <v>142</v>
      </c>
      <c r="J93" s="57">
        <v>423</v>
      </c>
      <c r="K93" s="57">
        <v>52</v>
      </c>
      <c r="L93" s="57">
        <v>75</v>
      </c>
      <c r="M93" s="58">
        <v>682.09997399999997</v>
      </c>
      <c r="N93" s="57">
        <v>167.675274</v>
      </c>
      <c r="O93" s="57">
        <v>417.04225200000002</v>
      </c>
      <c r="P93" s="57">
        <v>33.656959000000001</v>
      </c>
      <c r="Q93" s="59">
        <v>63.725490000000001</v>
      </c>
      <c r="R93" s="57">
        <v>563.63962000000004</v>
      </c>
      <c r="S93" s="57">
        <v>133.58989600000001</v>
      </c>
      <c r="T93" s="60">
        <v>24.506070000000001</v>
      </c>
      <c r="U93" s="60">
        <v>10.090735</v>
      </c>
      <c r="V93" s="61">
        <v>235.330355</v>
      </c>
      <c r="W93" s="60">
        <v>39.715915000000003</v>
      </c>
      <c r="X93" s="60">
        <v>6.4869009999999996</v>
      </c>
      <c r="Y93" s="62">
        <v>1.4415340000000001</v>
      </c>
    </row>
    <row r="94" spans="1:25" x14ac:dyDescent="0.45">
      <c r="A94" s="75"/>
      <c r="B94" s="57">
        <v>92</v>
      </c>
      <c r="C94" s="58">
        <v>1475</v>
      </c>
      <c r="D94" s="57">
        <v>479</v>
      </c>
      <c r="E94" s="57">
        <v>677</v>
      </c>
      <c r="F94" s="57">
        <v>136</v>
      </c>
      <c r="G94" s="59">
        <v>172</v>
      </c>
      <c r="H94" s="57">
        <v>1056</v>
      </c>
      <c r="I94" s="57">
        <v>320</v>
      </c>
      <c r="J94" s="57">
        <v>524</v>
      </c>
      <c r="K94" s="57">
        <v>93</v>
      </c>
      <c r="L94" s="57">
        <v>113</v>
      </c>
      <c r="M94" s="58">
        <v>1098.9731400000001</v>
      </c>
      <c r="N94" s="76">
        <v>451.53937500000001</v>
      </c>
      <c r="O94" s="57">
        <v>456.850211</v>
      </c>
      <c r="P94" s="57">
        <v>91.735909000000007</v>
      </c>
      <c r="Q94" s="59">
        <v>98.847654000000006</v>
      </c>
      <c r="R94" s="57">
        <v>880.00000199999999</v>
      </c>
      <c r="S94" s="57">
        <v>243.785989</v>
      </c>
      <c r="T94" s="60">
        <v>31</v>
      </c>
      <c r="U94" s="60">
        <v>6</v>
      </c>
      <c r="V94" s="61">
        <v>375.00000499999999</v>
      </c>
      <c r="W94" s="60">
        <v>69.017036000000004</v>
      </c>
      <c r="X94" s="60">
        <v>6</v>
      </c>
      <c r="Y94" s="62">
        <v>2</v>
      </c>
    </row>
    <row r="95" spans="1:25" x14ac:dyDescent="0.45">
      <c r="A95" s="75"/>
      <c r="B95" s="59">
        <v>93</v>
      </c>
      <c r="C95" s="57">
        <v>2023</v>
      </c>
      <c r="D95" s="57">
        <v>485</v>
      </c>
      <c r="E95" s="57">
        <v>1141</v>
      </c>
      <c r="F95" s="57">
        <v>182</v>
      </c>
      <c r="G95" s="59">
        <v>176</v>
      </c>
      <c r="H95" s="57">
        <v>1441</v>
      </c>
      <c r="I95" s="57">
        <v>324</v>
      </c>
      <c r="J95" s="57">
        <v>838</v>
      </c>
      <c r="K95" s="57">
        <v>125</v>
      </c>
      <c r="L95" s="59">
        <v>130</v>
      </c>
      <c r="M95" s="57">
        <v>1475.1634100000001</v>
      </c>
      <c r="N95" s="57">
        <v>450.795051</v>
      </c>
      <c r="O95" s="57">
        <v>740.09198700000002</v>
      </c>
      <c r="P95" s="57">
        <v>147.63779600000001</v>
      </c>
      <c r="Q95" s="59">
        <v>129.57974100000001</v>
      </c>
      <c r="R95" s="57">
        <v>1330.0000210000001</v>
      </c>
      <c r="S95" s="57">
        <v>302.78441900000001</v>
      </c>
      <c r="T95" s="60">
        <v>66.000000999999997</v>
      </c>
      <c r="U95" s="62">
        <v>21</v>
      </c>
      <c r="V95" s="60">
        <v>568.00000899999998</v>
      </c>
      <c r="W95" s="60">
        <v>102.41237700000001</v>
      </c>
      <c r="X95" s="60">
        <v>20</v>
      </c>
      <c r="Y95" s="62">
        <v>5</v>
      </c>
    </row>
    <row r="96" spans="1:25" x14ac:dyDescent="0.45">
      <c r="A96" s="75"/>
      <c r="B96" s="59">
        <v>94</v>
      </c>
      <c r="C96" s="57">
        <v>1739</v>
      </c>
      <c r="D96" s="57">
        <v>546</v>
      </c>
      <c r="E96" s="57">
        <v>705</v>
      </c>
      <c r="F96" s="57">
        <v>109</v>
      </c>
      <c r="G96" s="59">
        <v>349</v>
      </c>
      <c r="H96" s="57">
        <v>1172</v>
      </c>
      <c r="I96" s="57">
        <v>323</v>
      </c>
      <c r="J96" s="57">
        <v>520</v>
      </c>
      <c r="K96" s="57">
        <v>82</v>
      </c>
      <c r="L96" s="59">
        <v>229</v>
      </c>
      <c r="M96" s="57">
        <v>1141.727852</v>
      </c>
      <c r="N96" s="57">
        <v>381.40220699999998</v>
      </c>
      <c r="O96" s="57">
        <v>512.676061</v>
      </c>
      <c r="P96" s="57">
        <v>53.074435000000001</v>
      </c>
      <c r="Q96" s="59">
        <v>194.57516200000001</v>
      </c>
      <c r="R96" s="57">
        <v>1000.3603859999999</v>
      </c>
      <c r="S96" s="57">
        <v>237.09837300000001</v>
      </c>
      <c r="T96" s="60">
        <v>43.493929000000001</v>
      </c>
      <c r="U96" s="62">
        <v>17.909265000000001</v>
      </c>
      <c r="V96" s="60">
        <v>417.669648</v>
      </c>
      <c r="W96" s="60">
        <v>70.488707000000005</v>
      </c>
      <c r="X96" s="60">
        <v>11.513099</v>
      </c>
      <c r="Y96" s="62">
        <v>2.5584660000000001</v>
      </c>
    </row>
    <row r="97" spans="1:25" x14ac:dyDescent="0.45">
      <c r="A97" s="63"/>
      <c r="B97" s="59"/>
      <c r="C97" s="57"/>
      <c r="D97" s="57"/>
      <c r="E97" s="57"/>
      <c r="F97" s="57"/>
      <c r="G97" s="59"/>
      <c r="H97" s="57"/>
      <c r="I97" s="57"/>
      <c r="J97" s="57"/>
      <c r="K97" s="57"/>
      <c r="L97" s="59"/>
      <c r="M97" s="57"/>
      <c r="N97" s="57"/>
      <c r="O97" s="57"/>
      <c r="P97" s="57"/>
      <c r="Q97" s="59"/>
      <c r="R97" s="57"/>
      <c r="S97" s="57"/>
      <c r="T97" s="60"/>
      <c r="U97" s="62"/>
      <c r="V97" s="60"/>
      <c r="W97" s="60"/>
      <c r="X97" s="60"/>
      <c r="Y97" s="62"/>
    </row>
    <row r="98" spans="1:25" s="69" customFormat="1" ht="10.5" x14ac:dyDescent="0.4">
      <c r="A98" s="66"/>
      <c r="B98" s="77" t="s">
        <v>9</v>
      </c>
      <c r="C98" s="78">
        <f>SUM(C3:C97)</f>
        <v>165269</v>
      </c>
      <c r="D98" s="67">
        <f t="shared" ref="D98:Y98" si="0">SUM(D3:D97)</f>
        <v>57688</v>
      </c>
      <c r="E98" s="67">
        <f t="shared" si="0"/>
        <v>70572</v>
      </c>
      <c r="F98" s="67">
        <f t="shared" si="0"/>
        <v>15450</v>
      </c>
      <c r="G98" s="68">
        <f t="shared" si="0"/>
        <v>18431</v>
      </c>
      <c r="H98" s="67">
        <f t="shared" si="0"/>
        <v>122719</v>
      </c>
      <c r="I98" s="67">
        <f t="shared" si="0"/>
        <v>39076</v>
      </c>
      <c r="J98" s="67">
        <f t="shared" si="0"/>
        <v>56455</v>
      </c>
      <c r="K98" s="67">
        <f t="shared" si="0"/>
        <v>11335</v>
      </c>
      <c r="L98" s="68">
        <f t="shared" si="0"/>
        <v>13742</v>
      </c>
      <c r="M98" s="67">
        <f t="shared" si="0"/>
        <v>114492.504829</v>
      </c>
      <c r="N98" s="67">
        <f t="shared" si="0"/>
        <v>37976.843014000013</v>
      </c>
      <c r="O98" s="67">
        <f t="shared" si="0"/>
        <v>53333.076190999986</v>
      </c>
      <c r="P98" s="67">
        <f t="shared" si="0"/>
        <v>10870.579090000003</v>
      </c>
      <c r="Q98" s="68">
        <f t="shared" si="0"/>
        <v>10913.006472999998</v>
      </c>
      <c r="R98" s="67">
        <f t="shared" si="0"/>
        <v>84522.999888999999</v>
      </c>
      <c r="S98" s="67">
        <f t="shared" si="0"/>
        <v>24195.84678800001</v>
      </c>
      <c r="T98" s="67">
        <f t="shared" si="0"/>
        <v>3449.8902660000003</v>
      </c>
      <c r="U98" s="68">
        <f t="shared" si="0"/>
        <v>1401.0619039999997</v>
      </c>
      <c r="V98" s="67">
        <f t="shared" si="0"/>
        <v>30440.746146000005</v>
      </c>
      <c r="W98" s="67">
        <f t="shared" si="0"/>
        <v>6534.9127750000025</v>
      </c>
      <c r="X98" s="67">
        <f t="shared" si="0"/>
        <v>871.67946199999983</v>
      </c>
      <c r="Y98" s="68">
        <f t="shared" si="0"/>
        <v>400.90125500000005</v>
      </c>
    </row>
    <row r="101" spans="1:25" x14ac:dyDescent="0.45">
      <c r="G101" s="62"/>
      <c r="H101" s="64"/>
      <c r="I101" s="64"/>
      <c r="J101" s="64"/>
      <c r="K101" s="64"/>
      <c r="L101" s="64"/>
      <c r="M101" s="64"/>
      <c r="N101" s="64"/>
      <c r="O101" s="64"/>
      <c r="P101" s="64"/>
      <c r="Q101" s="62"/>
      <c r="R101" s="64"/>
      <c r="S101" s="64"/>
      <c r="T101" s="64"/>
      <c r="U101" s="64"/>
      <c r="V101" s="64"/>
      <c r="W101" s="64"/>
      <c r="X101" s="64"/>
      <c r="Y101" s="64"/>
    </row>
  </sheetData>
  <sheetProtection sheet="1" objects="1" scenarios="1" selectLockedCells="1"/>
  <protectedRanges>
    <protectedRange sqref="A3:A97" name="Range1"/>
  </protectedRanges>
  <mergeCells count="6">
    <mergeCell ref="AA1:AL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workbookViewId="0">
      <selection activeCell="A4" sqref="A4:E5"/>
    </sheetView>
  </sheetViews>
  <sheetFormatPr defaultRowHeight="12.3" x14ac:dyDescent="0.45"/>
  <cols>
    <col min="1" max="1" width="11.5546875" customWidth="1"/>
    <col min="2" max="2" width="13.71875" customWidth="1"/>
    <col min="3" max="5" width="6.27734375" bestFit="1" customWidth="1"/>
    <col min="6" max="6" width="10.27734375" customWidth="1"/>
    <col min="7" max="7" width="13.5546875" bestFit="1" customWidth="1"/>
    <col min="8" max="8" width="6.27734375" customWidth="1"/>
    <col min="9" max="9" width="10.1640625" bestFit="1" customWidth="1"/>
    <col min="10" max="12" width="8" bestFit="1" customWidth="1"/>
    <col min="13" max="13" width="13.5546875" bestFit="1" customWidth="1"/>
    <col min="14" max="15" width="8" bestFit="1" customWidth="1"/>
    <col min="16" max="16" width="8" customWidth="1"/>
    <col min="17" max="17" width="10.1640625" bestFit="1" customWidth="1"/>
    <col min="18" max="18" width="6.44140625" bestFit="1" customWidth="1"/>
    <col min="19" max="19" width="9.1640625" bestFit="1" customWidth="1"/>
    <col min="20" max="20" width="7.44140625" bestFit="1" customWidth="1"/>
    <col min="21" max="21" width="6.83203125" bestFit="1" customWidth="1"/>
    <col min="22" max="22" width="5.44140625" bestFit="1" customWidth="1"/>
  </cols>
  <sheetData>
    <row r="1" spans="1:16" ht="14.4" x14ac:dyDescent="0.55000000000000004">
      <c r="A1" s="85" t="s">
        <v>39</v>
      </c>
      <c r="B1" s="1"/>
    </row>
    <row r="2" spans="1:16" ht="14.4" x14ac:dyDescent="0.55000000000000004">
      <c r="A2" s="85"/>
      <c r="B2" s="1"/>
      <c r="E2" s="9"/>
      <c r="F2" s="11" t="s">
        <v>41</v>
      </c>
      <c r="G2" s="13">
        <f>H9/4</f>
        <v>41317.25</v>
      </c>
      <c r="H2" s="13"/>
    </row>
    <row r="3" spans="1:16" ht="14.4" x14ac:dyDescent="0.55000000000000004">
      <c r="A3" s="85" t="s">
        <v>40</v>
      </c>
      <c r="B3" s="1"/>
    </row>
    <row r="4" spans="1:16" x14ac:dyDescent="0.45">
      <c r="A4" s="102" t="s">
        <v>42</v>
      </c>
      <c r="B4" s="102"/>
      <c r="C4" s="102"/>
      <c r="D4" s="102"/>
      <c r="E4" s="102"/>
    </row>
    <row r="5" spans="1:16" x14ac:dyDescent="0.45">
      <c r="A5" s="102"/>
      <c r="B5" s="102"/>
      <c r="C5" s="102"/>
      <c r="D5" s="102"/>
      <c r="E5" s="102"/>
    </row>
    <row r="6" spans="1:16" s="36" customFormat="1" ht="12.6" thickBot="1" x14ac:dyDescent="0.5">
      <c r="A6" s="35"/>
      <c r="B6" s="35"/>
      <c r="C6" s="35"/>
      <c r="D6" s="35"/>
      <c r="E6" s="35"/>
    </row>
    <row r="7" spans="1:16" ht="12.9" thickBot="1" x14ac:dyDescent="0.5">
      <c r="A7" s="8"/>
      <c r="B7" s="8"/>
      <c r="C7" s="95" t="s">
        <v>52</v>
      </c>
      <c r="D7" s="96"/>
      <c r="E7" s="96"/>
      <c r="F7" s="96"/>
      <c r="G7" s="96"/>
      <c r="H7" s="97"/>
      <c r="I7" s="95" t="s">
        <v>53</v>
      </c>
      <c r="J7" s="96"/>
      <c r="K7" s="96"/>
      <c r="L7" s="96"/>
      <c r="M7" s="96"/>
      <c r="N7" s="97"/>
    </row>
    <row r="8" spans="1:16" ht="13.2" thickBot="1" x14ac:dyDescent="0.55000000000000004">
      <c r="A8" s="10" t="s">
        <v>37</v>
      </c>
      <c r="B8" s="10" t="s">
        <v>38</v>
      </c>
      <c r="C8" s="37">
        <v>1</v>
      </c>
      <c r="D8" s="38">
        <v>2</v>
      </c>
      <c r="E8" s="38">
        <v>3</v>
      </c>
      <c r="F8" s="44">
        <v>4</v>
      </c>
      <c r="G8" s="39" t="s">
        <v>54</v>
      </c>
      <c r="H8" s="39" t="s">
        <v>0</v>
      </c>
      <c r="I8" s="37">
        <v>1</v>
      </c>
      <c r="J8" s="38">
        <v>2</v>
      </c>
      <c r="K8" s="38">
        <v>3</v>
      </c>
      <c r="L8" s="44">
        <v>4</v>
      </c>
      <c r="M8" s="39" t="s">
        <v>54</v>
      </c>
      <c r="N8" s="39" t="s">
        <v>0</v>
      </c>
      <c r="P8" s="8"/>
    </row>
    <row r="9" spans="1:16" ht="12.75" customHeight="1" x14ac:dyDescent="0.5">
      <c r="A9" s="103" t="s">
        <v>11</v>
      </c>
      <c r="B9" s="40" t="s">
        <v>43</v>
      </c>
      <c r="C9" s="14">
        <f>SUMIF(Designaciones!$A$3:$A$96,"=1",Designaciones!$C$3:$C$96)</f>
        <v>0</v>
      </c>
      <c r="D9" s="15">
        <f>SUMIF(Designaciones!$A$3:$A$96,"=2",Designaciones!$C$3:$C$96)</f>
        <v>0</v>
      </c>
      <c r="E9" s="15">
        <f>SUMIF(Designaciones!$A$3:$A$96,"=3",Designaciones!$C$3:$C$96)</f>
        <v>0</v>
      </c>
      <c r="F9" s="48">
        <f>SUMIF(Designaciones!$A$3:$A$96,"=4",Designaciones!$C$3:$C$96)</f>
        <v>0</v>
      </c>
      <c r="G9" s="16">
        <f>H9-SUM(C9:F9)</f>
        <v>165269</v>
      </c>
      <c r="H9" s="16">
        <f>Designaciones!C98</f>
        <v>165269</v>
      </c>
      <c r="I9" s="17"/>
      <c r="J9" s="18"/>
      <c r="K9" s="18"/>
      <c r="L9" s="45"/>
      <c r="M9" s="72"/>
      <c r="N9" s="19"/>
      <c r="P9" s="33"/>
    </row>
    <row r="10" spans="1:16" ht="25.8" x14ac:dyDescent="0.45">
      <c r="A10" s="104"/>
      <c r="B10" s="41" t="s">
        <v>44</v>
      </c>
      <c r="C10" s="20">
        <f>C9-$G$2</f>
        <v>-41317.25</v>
      </c>
      <c r="D10" s="21">
        <f>D9-$G$2</f>
        <v>-41317.25</v>
      </c>
      <c r="E10" s="21">
        <f>E9-$G$2</f>
        <v>-41317.25</v>
      </c>
      <c r="F10" s="49">
        <f>F9-$G$2</f>
        <v>-41317.25</v>
      </c>
      <c r="G10" s="22"/>
      <c r="H10" s="22">
        <f>MAX(C10:F10)-MIN(C10:F10)</f>
        <v>0</v>
      </c>
      <c r="I10" s="23">
        <f>C10/$G$2</f>
        <v>-1</v>
      </c>
      <c r="J10" s="24">
        <f>D10/$G$2</f>
        <v>-1</v>
      </c>
      <c r="K10" s="24">
        <f>E10/$G$2</f>
        <v>-1</v>
      </c>
      <c r="L10" s="46">
        <f>F10/$G$2</f>
        <v>-1</v>
      </c>
      <c r="M10" s="73"/>
      <c r="N10" s="34">
        <f>H10/$G$2</f>
        <v>0</v>
      </c>
      <c r="P10" s="33"/>
    </row>
    <row r="11" spans="1:16" ht="12.9" x14ac:dyDescent="0.5">
      <c r="A11" s="104"/>
      <c r="B11" s="42" t="s">
        <v>47</v>
      </c>
      <c r="C11" s="20">
        <f>SUMIF(Designaciones!$A$3:$A$96,"=1",Designaciones!$D$3:$D$96)</f>
        <v>0</v>
      </c>
      <c r="D11" s="21">
        <f>SUMIF(Designaciones!$A$3:$A$96,"=2",Designaciones!$D$3:$D$96)</f>
        <v>0</v>
      </c>
      <c r="E11" s="21">
        <f>SUMIF(Designaciones!$A$3:$A$96,"=3",Designaciones!$D$3:$D$96)</f>
        <v>0</v>
      </c>
      <c r="F11" s="49">
        <f>SUMIF(Designaciones!$A$3:$A$96,"=4",Designaciones!$D$3:$D$96)</f>
        <v>0</v>
      </c>
      <c r="G11" s="22">
        <f t="shared" ref="G11:G32" si="0">H11-SUM(C11:F11)</f>
        <v>57688</v>
      </c>
      <c r="H11" s="22">
        <v>57688</v>
      </c>
      <c r="I11" s="23" t="e">
        <f t="shared" ref="I11:L14" si="1">C11/C$9</f>
        <v>#DIV/0!</v>
      </c>
      <c r="J11" s="24" t="e">
        <f t="shared" si="1"/>
        <v>#DIV/0!</v>
      </c>
      <c r="K11" s="24" t="e">
        <f t="shared" si="1"/>
        <v>#DIV/0!</v>
      </c>
      <c r="L11" s="46" t="e">
        <f t="shared" si="1"/>
        <v>#DIV/0!</v>
      </c>
      <c r="M11" s="73">
        <f>IF(G11&gt;0,G11/G$9,"")</f>
        <v>0.34905517671190606</v>
      </c>
      <c r="N11" s="25">
        <f>H11/H$9</f>
        <v>0.34905517671190606</v>
      </c>
      <c r="P11" s="33"/>
    </row>
    <row r="12" spans="1:16" ht="12.9" x14ac:dyDescent="0.5">
      <c r="A12" s="104"/>
      <c r="B12" s="42" t="s">
        <v>45</v>
      </c>
      <c r="C12" s="20">
        <f>SUMIF(Designaciones!$A$3:$A$96,"=1",Designaciones!$E$3:$E$96)</f>
        <v>0</v>
      </c>
      <c r="D12" s="21">
        <f>SUMIF(Designaciones!$A$3:$A$96,"=2",Designaciones!$E$3:$E$96)</f>
        <v>0</v>
      </c>
      <c r="E12" s="21">
        <f>SUMIF(Designaciones!$A$3:$A$96,"=3",Designaciones!$E$3:$E$96)</f>
        <v>0</v>
      </c>
      <c r="F12" s="49">
        <f>SUMIF(Designaciones!$A$3:$A$96,"=4",Designaciones!$E$3:$E$96)</f>
        <v>0</v>
      </c>
      <c r="G12" s="22">
        <f t="shared" si="0"/>
        <v>70572</v>
      </c>
      <c r="H12" s="22">
        <v>70572</v>
      </c>
      <c r="I12" s="23" t="e">
        <f t="shared" si="1"/>
        <v>#DIV/0!</v>
      </c>
      <c r="J12" s="24" t="e">
        <f t="shared" si="1"/>
        <v>#DIV/0!</v>
      </c>
      <c r="K12" s="24" t="e">
        <f t="shared" si="1"/>
        <v>#DIV/0!</v>
      </c>
      <c r="L12" s="46" t="e">
        <f t="shared" si="1"/>
        <v>#DIV/0!</v>
      </c>
      <c r="M12" s="73">
        <f>IF(G12&gt;0,G12/G$9,"")</f>
        <v>0.42701293043462474</v>
      </c>
      <c r="N12" s="25">
        <f>H12/H$9</f>
        <v>0.42701293043462474</v>
      </c>
      <c r="P12" s="33"/>
    </row>
    <row r="13" spans="1:16" ht="12.9" x14ac:dyDescent="0.5">
      <c r="A13" s="104"/>
      <c r="B13" s="42" t="s">
        <v>46</v>
      </c>
      <c r="C13" s="20">
        <f>SUMIF(Designaciones!$A$3:$A$96,"=1",Designaciones!$F$3:$F$96)</f>
        <v>0</v>
      </c>
      <c r="D13" s="21">
        <f>SUMIF(Designaciones!$A$3:$A$96,"=2",Designaciones!$F$3:$F$96)</f>
        <v>0</v>
      </c>
      <c r="E13" s="21">
        <f>SUMIF(Designaciones!$A$3:$A$96,"=3",Designaciones!$F$3:$F$96)</f>
        <v>0</v>
      </c>
      <c r="F13" s="49">
        <f>SUMIF(Designaciones!$A$3:$A$96,"=4",Designaciones!$F$3:$F$96)</f>
        <v>0</v>
      </c>
      <c r="G13" s="22">
        <f t="shared" ref="G13" si="2">H13-SUM(C13:F13)</f>
        <v>15450</v>
      </c>
      <c r="H13" s="22">
        <v>15450</v>
      </c>
      <c r="I13" s="23" t="e">
        <f t="shared" ref="I13" si="3">C13/C$9</f>
        <v>#DIV/0!</v>
      </c>
      <c r="J13" s="24" t="e">
        <f t="shared" ref="J13" si="4">D13/D$9</f>
        <v>#DIV/0!</v>
      </c>
      <c r="K13" s="24" t="e">
        <f t="shared" ref="K13" si="5">E13/E$9</f>
        <v>#DIV/0!</v>
      </c>
      <c r="L13" s="46" t="e">
        <f t="shared" ref="L13" si="6">F13/F$9</f>
        <v>#DIV/0!</v>
      </c>
      <c r="M13" s="73">
        <f>IF(G13&gt;0,G13/G$9,"")</f>
        <v>9.3483956458864037E-2</v>
      </c>
      <c r="N13" s="25">
        <f>H13/H$9</f>
        <v>9.3483956458864037E-2</v>
      </c>
      <c r="P13" s="33"/>
    </row>
    <row r="14" spans="1:16" ht="13.2" thickBot="1" x14ac:dyDescent="0.55000000000000004">
      <c r="A14" s="105"/>
      <c r="B14" s="82" t="s">
        <v>20</v>
      </c>
      <c r="C14" s="20">
        <f>SUMIF(Designaciones!$A$3:$A$96,"=1",Designaciones!$G$3:$G$96)</f>
        <v>0</v>
      </c>
      <c r="D14" s="21">
        <f>SUMIF(Designaciones!$A$3:$A$96,"=2",Designaciones!$G$3:$G$96)</f>
        <v>0</v>
      </c>
      <c r="E14" s="21">
        <f>SUMIF(Designaciones!$A$3:$A$96,"=3",Designaciones!$G$3:$G$96)</f>
        <v>0</v>
      </c>
      <c r="F14" s="49">
        <f>SUMIF(Designaciones!$A$3:$A$96,"=4",Designaciones!$G$3:$G$96)</f>
        <v>0</v>
      </c>
      <c r="G14" s="22">
        <f t="shared" si="0"/>
        <v>18431</v>
      </c>
      <c r="H14" s="22">
        <v>18431</v>
      </c>
      <c r="I14" s="23" t="e">
        <f t="shared" si="1"/>
        <v>#DIV/0!</v>
      </c>
      <c r="J14" s="24" t="e">
        <f t="shared" si="1"/>
        <v>#DIV/0!</v>
      </c>
      <c r="K14" s="24" t="e">
        <f t="shared" si="1"/>
        <v>#DIV/0!</v>
      </c>
      <c r="L14" s="46" t="e">
        <f t="shared" si="1"/>
        <v>#DIV/0!</v>
      </c>
      <c r="M14" s="51">
        <f>IF(G14&gt;0,G14/G$9,"")</f>
        <v>0.11152121692513417</v>
      </c>
      <c r="N14" s="25">
        <f>H14/H$9</f>
        <v>0.11152121692513417</v>
      </c>
      <c r="P14" s="33"/>
    </row>
    <row r="15" spans="1:16" ht="12.9" x14ac:dyDescent="0.5">
      <c r="A15" s="99" t="s">
        <v>12</v>
      </c>
      <c r="B15" s="40" t="s">
        <v>48</v>
      </c>
      <c r="C15" s="14">
        <f>SUMIF(Designaciones!$A$3:$A$96,"=1",Designaciones!$H$3:$H$96)</f>
        <v>0</v>
      </c>
      <c r="D15" s="15">
        <f>SUMIF(Designaciones!$A$3:$A$96,"=2",Designaciones!$H$3:$H$96)</f>
        <v>0</v>
      </c>
      <c r="E15" s="15">
        <f>SUMIF(Designaciones!$A$3:$A$96,"=3",Designaciones!$H$3:$H$96)</f>
        <v>0</v>
      </c>
      <c r="F15" s="48">
        <f>SUMIF(Designaciones!$A$3:$A$96,"=4",Designaciones!$H$3:$H$96)</f>
        <v>0</v>
      </c>
      <c r="G15" s="16">
        <f t="shared" si="0"/>
        <v>122719</v>
      </c>
      <c r="H15" s="16">
        <v>122719</v>
      </c>
      <c r="I15" s="17"/>
      <c r="J15" s="18"/>
      <c r="K15" s="18"/>
      <c r="L15" s="45"/>
      <c r="M15" s="73"/>
      <c r="N15" s="32"/>
      <c r="P15" s="33"/>
    </row>
    <row r="16" spans="1:16" ht="12.9" x14ac:dyDescent="0.5">
      <c r="A16" s="100"/>
      <c r="B16" s="42" t="s">
        <v>47</v>
      </c>
      <c r="C16" s="20">
        <f>SUMIF(Designaciones!$A$3:$A$96,"=1",Designaciones!$I$3:$I$96)</f>
        <v>0</v>
      </c>
      <c r="D16" s="21">
        <f>SUMIF(Designaciones!$A$3:$A$96,"=2",Designaciones!$I$3:$I$96)</f>
        <v>0</v>
      </c>
      <c r="E16" s="21">
        <f>SUMIF(Designaciones!$A$3:$A$96,"=3",Designaciones!$I$3:$I$96)</f>
        <v>0</v>
      </c>
      <c r="F16" s="49">
        <f>SUMIF(Designaciones!$A$3:$A$96,"=4",Designaciones!$I$3:$I$96)</f>
        <v>0</v>
      </c>
      <c r="G16" s="22">
        <f t="shared" si="0"/>
        <v>39076</v>
      </c>
      <c r="H16" s="22">
        <v>39076</v>
      </c>
      <c r="I16" s="23" t="e">
        <f t="shared" ref="I16:L19" si="7">C16/C$15</f>
        <v>#DIV/0!</v>
      </c>
      <c r="J16" s="24" t="e">
        <f t="shared" si="7"/>
        <v>#DIV/0!</v>
      </c>
      <c r="K16" s="24" t="e">
        <f t="shared" si="7"/>
        <v>#DIV/0!</v>
      </c>
      <c r="L16" s="46" t="e">
        <f t="shared" si="7"/>
        <v>#DIV/0!</v>
      </c>
      <c r="M16" s="73">
        <f>IF(G16&gt;0,G16/G$9,"")</f>
        <v>0.23643877557194634</v>
      </c>
      <c r="N16" s="25">
        <f>H16/H$15</f>
        <v>0.31841850080264672</v>
      </c>
      <c r="P16" s="33"/>
    </row>
    <row r="17" spans="1:16" ht="12.9" x14ac:dyDescent="0.5">
      <c r="A17" s="100"/>
      <c r="B17" s="42" t="s">
        <v>45</v>
      </c>
      <c r="C17" s="20">
        <f>SUMIF(Designaciones!$A$3:$A$96,"=1",Designaciones!$J$3:$J$96)</f>
        <v>0</v>
      </c>
      <c r="D17" s="21">
        <f>SUMIF(Designaciones!$A$3:$A$96,"=2",Designaciones!$J$3:$J$96)</f>
        <v>0</v>
      </c>
      <c r="E17" s="21">
        <f>SUMIF(Designaciones!$A$3:$A$96,"=3",Designaciones!$J$3:$J$96)</f>
        <v>0</v>
      </c>
      <c r="F17" s="49">
        <f>SUMIF(Designaciones!$A$3:$A$96,"=4",Designaciones!$J$3:$J$96)</f>
        <v>0</v>
      </c>
      <c r="G17" s="22">
        <f t="shared" si="0"/>
        <v>56455</v>
      </c>
      <c r="H17" s="22">
        <v>56455</v>
      </c>
      <c r="I17" s="23" t="e">
        <f t="shared" si="7"/>
        <v>#DIV/0!</v>
      </c>
      <c r="J17" s="24" t="e">
        <f t="shared" si="7"/>
        <v>#DIV/0!</v>
      </c>
      <c r="K17" s="24" t="e">
        <f t="shared" si="7"/>
        <v>#DIV/0!</v>
      </c>
      <c r="L17" s="46" t="e">
        <f t="shared" si="7"/>
        <v>#DIV/0!</v>
      </c>
      <c r="M17" s="73">
        <f>IF(G17&gt;0,G17/G$9,"")</f>
        <v>0.34159461241975203</v>
      </c>
      <c r="N17" s="25">
        <f>H17/H$15</f>
        <v>0.46003471345105484</v>
      </c>
      <c r="P17" s="33"/>
    </row>
    <row r="18" spans="1:16" ht="12.9" x14ac:dyDescent="0.5">
      <c r="A18" s="100"/>
      <c r="B18" s="42" t="s">
        <v>46</v>
      </c>
      <c r="C18" s="20">
        <f>SUMIF(Designaciones!$A$3:$A$96,"=1",Designaciones!$K$3:$K$96)</f>
        <v>0</v>
      </c>
      <c r="D18" s="21">
        <f>SUMIF(Designaciones!$A$3:$A$96,"=2",Designaciones!$K$3:$K$96)</f>
        <v>0</v>
      </c>
      <c r="E18" s="21">
        <f>SUMIF(Designaciones!$A$3:$A$96,"=3",Designaciones!$K$3:$K$96)</f>
        <v>0</v>
      </c>
      <c r="F18" s="49">
        <f>SUMIF(Designaciones!$A$3:$A$96,"=4",Designaciones!$K$3:$K$96)</f>
        <v>0</v>
      </c>
      <c r="G18" s="22">
        <f t="shared" ref="G18" si="8">H18-SUM(C18:F18)</f>
        <v>11335</v>
      </c>
      <c r="H18" s="22">
        <v>11335</v>
      </c>
      <c r="I18" s="23" t="e">
        <f t="shared" ref="I18" si="9">C18/C$15</f>
        <v>#DIV/0!</v>
      </c>
      <c r="J18" s="24" t="e">
        <f t="shared" ref="J18" si="10">D18/D$15</f>
        <v>#DIV/0!</v>
      </c>
      <c r="K18" s="24" t="e">
        <f t="shared" ref="K18" si="11">E18/E$15</f>
        <v>#DIV/0!</v>
      </c>
      <c r="L18" s="46" t="e">
        <f t="shared" ref="L18" si="12">F18/F$15</f>
        <v>#DIV/0!</v>
      </c>
      <c r="M18" s="73">
        <f>IF(G18&gt;0,G18/G$9,"")</f>
        <v>6.8585155110758828E-2</v>
      </c>
      <c r="N18" s="25">
        <f>H18/H$15</f>
        <v>9.2365485377162465E-2</v>
      </c>
      <c r="P18" s="33"/>
    </row>
    <row r="19" spans="1:16" ht="13.2" thickBot="1" x14ac:dyDescent="0.55000000000000004">
      <c r="A19" s="100"/>
      <c r="B19" s="82" t="s">
        <v>20</v>
      </c>
      <c r="C19" s="20">
        <f>SUMIF(Designaciones!$A$3:$A$96,"=1",Designaciones!$L$3:$L$96)</f>
        <v>0</v>
      </c>
      <c r="D19" s="21">
        <f>SUMIF(Designaciones!$A$3:$A$96,"=2",Designaciones!$L$3:$L$96)</f>
        <v>0</v>
      </c>
      <c r="E19" s="21">
        <f>SUMIF(Designaciones!$A$3:$A$96,"=3",Designaciones!$L$3:$L$96)</f>
        <v>0</v>
      </c>
      <c r="F19" s="49">
        <f>SUMIF(Designaciones!$A$3:$A$96,"=4",Designaciones!$L$3:$L$96)</f>
        <v>0</v>
      </c>
      <c r="G19" s="22">
        <f t="shared" si="0"/>
        <v>13742</v>
      </c>
      <c r="H19" s="22">
        <v>13742</v>
      </c>
      <c r="I19" s="23" t="e">
        <f t="shared" si="7"/>
        <v>#DIV/0!</v>
      </c>
      <c r="J19" s="24" t="e">
        <f t="shared" si="7"/>
        <v>#DIV/0!</v>
      </c>
      <c r="K19" s="24" t="e">
        <f t="shared" si="7"/>
        <v>#DIV/0!</v>
      </c>
      <c r="L19" s="46" t="e">
        <f t="shared" si="7"/>
        <v>#DIV/0!</v>
      </c>
      <c r="M19" s="73">
        <f>IF(G19&gt;0,G19/G$9,"")</f>
        <v>8.3149289945482818E-2</v>
      </c>
      <c r="N19" s="25">
        <f>H19/H$15</f>
        <v>0.11197940009289516</v>
      </c>
      <c r="P19" s="33"/>
    </row>
    <row r="20" spans="1:16" ht="12.9" x14ac:dyDescent="0.5">
      <c r="A20" s="99" t="s">
        <v>13</v>
      </c>
      <c r="B20" s="40" t="s">
        <v>49</v>
      </c>
      <c r="C20" s="14">
        <f>SUMIF(Designaciones!$A$3:$A$96,"=1",Designaciones!$M$3:$M$96)</f>
        <v>0</v>
      </c>
      <c r="D20" s="15">
        <f>SUMIF(Designaciones!$A$3:$A$96,"=2",Designaciones!$M$3:$M$96)</f>
        <v>0</v>
      </c>
      <c r="E20" s="15">
        <f>SUMIF(Designaciones!$A$3:$A$96,"=3",Designaciones!$M$3:$M$96)</f>
        <v>0</v>
      </c>
      <c r="F20" s="48">
        <f>SUMIF(Designaciones!$A$3:$A$96,"=4",Designaciones!$M$3:$M$96)</f>
        <v>0</v>
      </c>
      <c r="G20" s="16">
        <f t="shared" si="0"/>
        <v>114492.504829</v>
      </c>
      <c r="H20" s="16">
        <v>114492.504829</v>
      </c>
      <c r="I20" s="17"/>
      <c r="J20" s="18"/>
      <c r="K20" s="18"/>
      <c r="L20" s="45"/>
      <c r="M20" s="74"/>
      <c r="N20" s="32"/>
      <c r="P20" s="33"/>
    </row>
    <row r="21" spans="1:16" ht="12.9" x14ac:dyDescent="0.5">
      <c r="A21" s="100"/>
      <c r="B21" s="42" t="s">
        <v>47</v>
      </c>
      <c r="C21" s="20">
        <f>SUMIF(Designaciones!$A$3:$A$96,"=1",Designaciones!$N$3:$N$96)</f>
        <v>0</v>
      </c>
      <c r="D21" s="21">
        <f>SUMIF(Designaciones!$A$3:$A$96,"=2",Designaciones!$N$3:$N$96)</f>
        <v>0</v>
      </c>
      <c r="E21" s="21">
        <f>SUMIF(Designaciones!$A$3:$A$96,"=3",Designaciones!$N$3:$N$96)</f>
        <v>0</v>
      </c>
      <c r="F21" s="49">
        <f>SUMIF(Designaciones!$A$3:$A$96,"=4",Designaciones!$N$3:$N$96)</f>
        <v>0</v>
      </c>
      <c r="G21" s="22">
        <f t="shared" si="0"/>
        <v>37976.843014000013</v>
      </c>
      <c r="H21" s="22">
        <v>37976.843014000013</v>
      </c>
      <c r="I21" s="23" t="e">
        <f t="shared" ref="I21:L24" si="13">C21/C$20</f>
        <v>#DIV/0!</v>
      </c>
      <c r="J21" s="24" t="e">
        <f t="shared" si="13"/>
        <v>#DIV/0!</v>
      </c>
      <c r="K21" s="24" t="e">
        <f t="shared" si="13"/>
        <v>#DIV/0!</v>
      </c>
      <c r="L21" s="46" t="e">
        <f t="shared" si="13"/>
        <v>#DIV/0!</v>
      </c>
      <c r="M21" s="73">
        <f>IF(G21&gt;0,G21/G$9,"")</f>
        <v>0.2297880607615464</v>
      </c>
      <c r="N21" s="25">
        <f>H21/H$20</f>
        <v>0.33169719773988904</v>
      </c>
      <c r="P21" s="33"/>
    </row>
    <row r="22" spans="1:16" ht="12.9" x14ac:dyDescent="0.5">
      <c r="A22" s="100"/>
      <c r="B22" s="42" t="s">
        <v>45</v>
      </c>
      <c r="C22" s="20">
        <f>SUMIF(Designaciones!$A$3:$A$96,"=1",Designaciones!$O$3:$O$96)</f>
        <v>0</v>
      </c>
      <c r="D22" s="21">
        <f>SUMIF(Designaciones!$A$3:$A$96,"=2",Designaciones!$O$3:$O$96)</f>
        <v>0</v>
      </c>
      <c r="E22" s="21">
        <f>SUMIF(Designaciones!$A$3:$A$96,"=3",Designaciones!$O$3:$O$96)</f>
        <v>0</v>
      </c>
      <c r="F22" s="49">
        <f>SUMIF(Designaciones!$A$3:$A$96,"=4",Designaciones!$O$3:$O$96)</f>
        <v>0</v>
      </c>
      <c r="G22" s="22">
        <f t="shared" si="0"/>
        <v>53333.076190999986</v>
      </c>
      <c r="H22" s="22">
        <v>53333.076190999986</v>
      </c>
      <c r="I22" s="23" t="e">
        <f t="shared" si="13"/>
        <v>#DIV/0!</v>
      </c>
      <c r="J22" s="24" t="e">
        <f t="shared" si="13"/>
        <v>#DIV/0!</v>
      </c>
      <c r="K22" s="24" t="e">
        <f t="shared" si="13"/>
        <v>#DIV/0!</v>
      </c>
      <c r="L22" s="46" t="e">
        <f t="shared" si="13"/>
        <v>#DIV/0!</v>
      </c>
      <c r="M22" s="73">
        <f>IF(G22&gt;0,G22/G$9,"")</f>
        <v>0.32270465841143825</v>
      </c>
      <c r="N22" s="25">
        <f>H22/H$20</f>
        <v>0.4658215511194857</v>
      </c>
      <c r="P22" s="33"/>
    </row>
    <row r="23" spans="1:16" ht="12.9" x14ac:dyDescent="0.5">
      <c r="A23" s="100"/>
      <c r="B23" s="42" t="s">
        <v>46</v>
      </c>
      <c r="C23" s="20">
        <f>SUMIF(Designaciones!$A$3:$A$96,"=1",Designaciones!$P$3:$P$96)</f>
        <v>0</v>
      </c>
      <c r="D23" s="21">
        <f>SUMIF(Designaciones!$A$3:$A$96,"=2",Designaciones!$P$3:$P$96)</f>
        <v>0</v>
      </c>
      <c r="E23" s="21">
        <f>SUMIF(Designaciones!$A$3:$A$96,"=3",Designaciones!$P$3:$P$96)</f>
        <v>0</v>
      </c>
      <c r="F23" s="49">
        <f>SUMIF(Designaciones!$A$3:$A$96,"=4",Designaciones!$P$3:$P$96)</f>
        <v>0</v>
      </c>
      <c r="G23" s="22">
        <f t="shared" ref="G23" si="14">H23-SUM(C23:F23)</f>
        <v>10870.579090000003</v>
      </c>
      <c r="H23" s="22">
        <v>10870.579090000003</v>
      </c>
      <c r="I23" s="23" t="e">
        <f t="shared" ref="I23" si="15">C23/C$20</f>
        <v>#DIV/0!</v>
      </c>
      <c r="J23" s="24" t="e">
        <f t="shared" ref="J23" si="16">D23/D$20</f>
        <v>#DIV/0!</v>
      </c>
      <c r="K23" s="24" t="e">
        <f t="shared" ref="K23" si="17">E23/E$20</f>
        <v>#DIV/0!</v>
      </c>
      <c r="L23" s="46" t="e">
        <f t="shared" ref="L23" si="18">F23/F$20</f>
        <v>#DIV/0!</v>
      </c>
      <c r="M23" s="73">
        <f>IF(G23&gt;0,G23/G$9,"")</f>
        <v>6.5775064228621241E-2</v>
      </c>
      <c r="N23" s="25">
        <f>H23/H$20</f>
        <v>9.4945770522146672E-2</v>
      </c>
      <c r="P23" s="33"/>
    </row>
    <row r="24" spans="1:16" ht="13.2" thickBot="1" x14ac:dyDescent="0.55000000000000004">
      <c r="A24" s="100"/>
      <c r="B24" s="82" t="s">
        <v>20</v>
      </c>
      <c r="C24" s="20">
        <f>SUMIF(Designaciones!$A$3:$A$96,"=1",Designaciones!$Q$3:$Q$96)</f>
        <v>0</v>
      </c>
      <c r="D24" s="21">
        <f>SUMIF(Designaciones!$A$3:$A$96,"=2",Designaciones!$Q$3:$Q$96)</f>
        <v>0</v>
      </c>
      <c r="E24" s="21">
        <f>SUMIF(Designaciones!$A$3:$A$96,"=3",Designaciones!$Q$3:$Q$96)</f>
        <v>0</v>
      </c>
      <c r="F24" s="49">
        <f>SUMIF(Designaciones!$A$3:$A$96,"=4",Designaciones!$Q$3:$Q$96)</f>
        <v>0</v>
      </c>
      <c r="G24" s="22">
        <f t="shared" si="0"/>
        <v>10913.006472999998</v>
      </c>
      <c r="H24" s="22">
        <v>10913.006472999998</v>
      </c>
      <c r="I24" s="23" t="e">
        <f t="shared" si="13"/>
        <v>#DIV/0!</v>
      </c>
      <c r="J24" s="24" t="e">
        <f t="shared" si="13"/>
        <v>#DIV/0!</v>
      </c>
      <c r="K24" s="24" t="e">
        <f t="shared" si="13"/>
        <v>#DIV/0!</v>
      </c>
      <c r="L24" s="46" t="e">
        <f t="shared" si="13"/>
        <v>#DIV/0!</v>
      </c>
      <c r="M24" s="51">
        <f>IF(G24&gt;0,G24/G$9,"")</f>
        <v>6.6031781356455224E-2</v>
      </c>
      <c r="N24" s="25">
        <f>H24/H$20</f>
        <v>9.5316339609296627E-2</v>
      </c>
      <c r="P24" s="33"/>
    </row>
    <row r="25" spans="1:16" ht="12.9" x14ac:dyDescent="0.5">
      <c r="A25" s="99" t="s">
        <v>14</v>
      </c>
      <c r="B25" s="40" t="s">
        <v>50</v>
      </c>
      <c r="C25" s="14">
        <f>SUMIF(Designaciones!$A$3:$A$96,"=1",Designaciones!$R$3:$R$96)</f>
        <v>0</v>
      </c>
      <c r="D25" s="15">
        <f>SUMIF(Designaciones!$A$3:$A$96,"=2",Designaciones!$R$3:$R$96)</f>
        <v>0</v>
      </c>
      <c r="E25" s="15">
        <f>SUMIF(Designaciones!$A$3:$A$96,"=3",Designaciones!$R$3:$R$96)</f>
        <v>0</v>
      </c>
      <c r="F25" s="48">
        <f>SUMIF(Designaciones!$A$3:$A$96,"=4",Designaciones!$R$3:$R$96)</f>
        <v>0</v>
      </c>
      <c r="G25" s="16">
        <f t="shared" si="0"/>
        <v>84522.999888999999</v>
      </c>
      <c r="H25" s="16">
        <v>84522.999888999999</v>
      </c>
      <c r="I25" s="17"/>
      <c r="J25" s="18"/>
      <c r="K25" s="18"/>
      <c r="L25" s="45"/>
      <c r="M25" s="73"/>
      <c r="N25" s="32"/>
      <c r="P25" s="33"/>
    </row>
    <row r="26" spans="1:16" s="12" customFormat="1" ht="12.9" x14ac:dyDescent="0.5">
      <c r="A26" s="100"/>
      <c r="B26" s="42" t="s">
        <v>2</v>
      </c>
      <c r="C26" s="20">
        <f>SUMIF(Designaciones!$A$3:$A$96,"=1",Designaciones!$S$3:$S$96)</f>
        <v>0</v>
      </c>
      <c r="D26" s="21">
        <f>SUMIF(Designaciones!$A$3:$A$96,"=2",Designaciones!$S$3:$S$96)</f>
        <v>0</v>
      </c>
      <c r="E26" s="21">
        <f>SUMIF(Designaciones!$A$3:$A$96,"=3",Designaciones!$S$3:$S$96)</f>
        <v>0</v>
      </c>
      <c r="F26" s="49">
        <f>SUMIF(Designaciones!$A$3:$A$96,"=4",Designaciones!$S$3:$S$96)</f>
        <v>0</v>
      </c>
      <c r="G26" s="22">
        <f t="shared" si="0"/>
        <v>24195.84678800001</v>
      </c>
      <c r="H26" s="22">
        <v>24195.84678800001</v>
      </c>
      <c r="I26" s="23" t="e">
        <f t="shared" ref="I26:L28" si="19">C26/C$25</f>
        <v>#DIV/0!</v>
      </c>
      <c r="J26" s="24" t="e">
        <f t="shared" si="19"/>
        <v>#DIV/0!</v>
      </c>
      <c r="K26" s="24" t="e">
        <f t="shared" si="19"/>
        <v>#DIV/0!</v>
      </c>
      <c r="L26" s="46" t="e">
        <f t="shared" si="19"/>
        <v>#DIV/0!</v>
      </c>
      <c r="M26" s="73">
        <f>IF(G26&gt;0,G26/G$9,"")</f>
        <v>0.14640281473234551</v>
      </c>
      <c r="N26" s="25">
        <f>H26/H$25</f>
        <v>0.28626346461643876</v>
      </c>
      <c r="P26" s="33"/>
    </row>
    <row r="27" spans="1:16" ht="12.9" x14ac:dyDescent="0.5">
      <c r="A27" s="100"/>
      <c r="B27" s="42" t="s">
        <v>20</v>
      </c>
      <c r="C27" s="20">
        <f>SUMIF(Designaciones!$A$3:$A$96,"=1",Designaciones!$T$3:$T$96)</f>
        <v>0</v>
      </c>
      <c r="D27" s="21">
        <f>SUMIF(Designaciones!$A$3:$A$96,"=2",Designaciones!$T$3:$T$96)</f>
        <v>0</v>
      </c>
      <c r="E27" s="21">
        <f>SUMIF(Designaciones!$A$3:$A$96,"=3",Designaciones!$T$3:$T$96)</f>
        <v>0</v>
      </c>
      <c r="F27" s="49">
        <f>SUMIF(Designaciones!$A$3:$A$96,"=4",Designaciones!$T$3:$T$96)</f>
        <v>0</v>
      </c>
      <c r="G27" s="22">
        <f t="shared" si="0"/>
        <v>3449.8902660000003</v>
      </c>
      <c r="H27" s="22">
        <v>3449.8902660000003</v>
      </c>
      <c r="I27" s="23" t="e">
        <f t="shared" si="19"/>
        <v>#DIV/0!</v>
      </c>
      <c r="J27" s="24" t="e">
        <f t="shared" si="19"/>
        <v>#DIV/0!</v>
      </c>
      <c r="K27" s="24" t="e">
        <f t="shared" si="19"/>
        <v>#DIV/0!</v>
      </c>
      <c r="L27" s="46" t="e">
        <f t="shared" si="19"/>
        <v>#DIV/0!</v>
      </c>
      <c r="M27" s="73">
        <f>IF(G27&gt;0,G27/G$9,"")</f>
        <v>2.0874394266317341E-2</v>
      </c>
      <c r="N27" s="25">
        <f>H27/H$25</f>
        <v>4.0815994114389881E-2</v>
      </c>
      <c r="P27" s="33"/>
    </row>
    <row r="28" spans="1:16" ht="13.2" thickBot="1" x14ac:dyDescent="0.55000000000000004">
      <c r="A28" s="101"/>
      <c r="B28" s="43" t="s">
        <v>3</v>
      </c>
      <c r="C28" s="26">
        <f>SUMIF(Designaciones!$A$3:$A$96,"=1",Designaciones!$U$3:$U$96)</f>
        <v>0</v>
      </c>
      <c r="D28" s="27">
        <f>SUMIF(Designaciones!$A$3:$A$96,"=2",Designaciones!$U$3:$U$96)</f>
        <v>0</v>
      </c>
      <c r="E28" s="27">
        <f>SUMIF(Designaciones!$A$3:$A$96,"=3",Designaciones!$U$3:$U$96)</f>
        <v>0</v>
      </c>
      <c r="F28" s="50">
        <f>SUMIF(Designaciones!$A$3:$A$96,"=4",Designaciones!$U$3:$U$96)</f>
        <v>0</v>
      </c>
      <c r="G28" s="28">
        <f t="shared" si="0"/>
        <v>1401.0619039999997</v>
      </c>
      <c r="H28" s="28">
        <v>1401.0619039999997</v>
      </c>
      <c r="I28" s="29" t="e">
        <f t="shared" si="19"/>
        <v>#DIV/0!</v>
      </c>
      <c r="J28" s="30" t="e">
        <f t="shared" si="19"/>
        <v>#DIV/0!</v>
      </c>
      <c r="K28" s="30" t="e">
        <f t="shared" si="19"/>
        <v>#DIV/0!</v>
      </c>
      <c r="L28" s="47" t="e">
        <f t="shared" si="19"/>
        <v>#DIV/0!</v>
      </c>
      <c r="M28" s="73">
        <f>IF(G28&gt;0,G28/G$9,"")</f>
        <v>8.4774634323436324E-3</v>
      </c>
      <c r="N28" s="31">
        <f>H28/H$25</f>
        <v>1.6576102431763509E-2</v>
      </c>
      <c r="P28" s="33"/>
    </row>
    <row r="29" spans="1:16" ht="12.9" x14ac:dyDescent="0.5">
      <c r="A29" s="99" t="s">
        <v>15</v>
      </c>
      <c r="B29" s="40" t="s">
        <v>51</v>
      </c>
      <c r="C29" s="14">
        <f>SUMIF(Designaciones!$A$3:$A$96,"=1",Designaciones!$V$3:$V$96)</f>
        <v>0</v>
      </c>
      <c r="D29" s="15">
        <f>SUMIF(Designaciones!$A$3:$A$96,"=2",Designaciones!$V$3:$V$96)</f>
        <v>0</v>
      </c>
      <c r="E29" s="15">
        <f>SUMIF(Designaciones!$A$3:$A$96,"=3",Designaciones!$V$3:$V$96)</f>
        <v>0</v>
      </c>
      <c r="F29" s="48">
        <f>SUMIF(Designaciones!$A$3:$A$96,"=4",Designaciones!$V$3:$V$96)</f>
        <v>0</v>
      </c>
      <c r="G29" s="16">
        <f t="shared" si="0"/>
        <v>30440.746146000005</v>
      </c>
      <c r="H29" s="16">
        <v>30440.746146000005</v>
      </c>
      <c r="I29" s="17"/>
      <c r="J29" s="18"/>
      <c r="K29" s="18"/>
      <c r="L29" s="45"/>
      <c r="M29" s="74"/>
      <c r="N29" s="32"/>
      <c r="P29" s="33"/>
    </row>
    <row r="30" spans="1:16" ht="12.9" x14ac:dyDescent="0.5">
      <c r="A30" s="100"/>
      <c r="B30" s="42" t="s">
        <v>2</v>
      </c>
      <c r="C30" s="20">
        <f>SUMIF(Designaciones!$A$3:$A$96,"=1",Designaciones!$W$3:$W$96)</f>
        <v>0</v>
      </c>
      <c r="D30" s="21">
        <f>SUMIF(Designaciones!$A$3:$A$96,"=2",Designaciones!$W$3:$W$96)</f>
        <v>0</v>
      </c>
      <c r="E30" s="21">
        <f>SUMIF(Designaciones!$A$3:$A$96,"=3",Designaciones!$W$3:$W$96)</f>
        <v>0</v>
      </c>
      <c r="F30" s="49">
        <f>SUMIF(Designaciones!$A$3:$A$96,"=4",Designaciones!$W$3:$W$96)</f>
        <v>0</v>
      </c>
      <c r="G30" s="22">
        <f t="shared" si="0"/>
        <v>6534.9127750000025</v>
      </c>
      <c r="H30" s="22">
        <v>6534.9127750000025</v>
      </c>
      <c r="I30" s="23" t="e">
        <f t="shared" ref="I30:L32" si="20">C30/C$29</f>
        <v>#DIV/0!</v>
      </c>
      <c r="J30" s="24" t="e">
        <f t="shared" si="20"/>
        <v>#DIV/0!</v>
      </c>
      <c r="K30" s="24" t="e">
        <f t="shared" si="20"/>
        <v>#DIV/0!</v>
      </c>
      <c r="L30" s="46" t="e">
        <f t="shared" si="20"/>
        <v>#DIV/0!</v>
      </c>
      <c r="M30" s="73">
        <f>IF(G30&gt;0,G30/G$9,"")</f>
        <v>3.9541068046639129E-2</v>
      </c>
      <c r="N30" s="25">
        <f>H30/H$29</f>
        <v>0.21467649786431756</v>
      </c>
      <c r="P30" s="33"/>
    </row>
    <row r="31" spans="1:16" ht="12.9" x14ac:dyDescent="0.5">
      <c r="A31" s="100"/>
      <c r="B31" s="42" t="s">
        <v>20</v>
      </c>
      <c r="C31" s="20">
        <f>SUMIF(Designaciones!$A$3:$A$96,"=1",Designaciones!$X$3:$X$96)</f>
        <v>0</v>
      </c>
      <c r="D31" s="21">
        <f>SUMIF(Designaciones!$A$3:$A$96,"=2",Designaciones!$X$3:$X$96)</f>
        <v>0</v>
      </c>
      <c r="E31" s="21">
        <f>SUMIF(Designaciones!$A$3:$A$96,"=3",Designaciones!$X$3:$X$96)</f>
        <v>0</v>
      </c>
      <c r="F31" s="49">
        <f>SUMIF(Designaciones!$A$3:$A$96,"=4",Designaciones!$X$3:$X$96)</f>
        <v>0</v>
      </c>
      <c r="G31" s="22">
        <f t="shared" si="0"/>
        <v>871.67946199999983</v>
      </c>
      <c r="H31" s="22">
        <v>871.67946199999983</v>
      </c>
      <c r="I31" s="23" t="e">
        <f t="shared" si="20"/>
        <v>#DIV/0!</v>
      </c>
      <c r="J31" s="24" t="e">
        <f t="shared" si="20"/>
        <v>#DIV/0!</v>
      </c>
      <c r="K31" s="24" t="e">
        <f t="shared" si="20"/>
        <v>#DIV/0!</v>
      </c>
      <c r="L31" s="46" t="e">
        <f t="shared" si="20"/>
        <v>#DIV/0!</v>
      </c>
      <c r="M31" s="73">
        <f>IF(G31&gt;0,G31/G$9,"")</f>
        <v>5.2743071114365056E-3</v>
      </c>
      <c r="N31" s="25">
        <f>H31/H$29</f>
        <v>2.8635285673329031E-2</v>
      </c>
      <c r="P31" s="33"/>
    </row>
    <row r="32" spans="1:16" ht="13.2" thickBot="1" x14ac:dyDescent="0.55000000000000004">
      <c r="A32" s="101"/>
      <c r="B32" s="43" t="s">
        <v>3</v>
      </c>
      <c r="C32" s="26">
        <f>SUMIF(Designaciones!$A$3:$A$96,"=1",Designaciones!$Y$3:$Y$96)</f>
        <v>0</v>
      </c>
      <c r="D32" s="27">
        <f>SUMIF(Designaciones!$A$3:$A$96,"=2",Designaciones!$Y$3:$Y$96)</f>
        <v>0</v>
      </c>
      <c r="E32" s="27">
        <f>SUMIF(Designaciones!$A$3:$A$96,"=3",Designaciones!$Y$3:$Y$96)</f>
        <v>0</v>
      </c>
      <c r="F32" s="50">
        <f>SUMIF(Designaciones!$A$3:$A$96,"=4",Designaciones!$Y$3:$Y$96)</f>
        <v>0</v>
      </c>
      <c r="G32" s="28">
        <f t="shared" si="0"/>
        <v>400.90125500000005</v>
      </c>
      <c r="H32" s="28">
        <v>400.90125500000005</v>
      </c>
      <c r="I32" s="29" t="e">
        <f t="shared" si="20"/>
        <v>#DIV/0!</v>
      </c>
      <c r="J32" s="30" t="e">
        <f t="shared" si="20"/>
        <v>#DIV/0!</v>
      </c>
      <c r="K32" s="30" t="e">
        <f t="shared" si="20"/>
        <v>#DIV/0!</v>
      </c>
      <c r="L32" s="47" t="e">
        <f t="shared" si="20"/>
        <v>#DIV/0!</v>
      </c>
      <c r="M32" s="51">
        <f>IF(G32&gt;0,G32/G$9,"")</f>
        <v>2.4257498683963722E-3</v>
      </c>
      <c r="N32" s="31">
        <f>H32/H$29</f>
        <v>1.316988923586814E-2</v>
      </c>
      <c r="P32" s="33"/>
    </row>
    <row r="33" spans="1:18" ht="15.6" x14ac:dyDescent="0.6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8" ht="15.6" x14ac:dyDescent="0.6">
      <c r="A34" s="2" t="s">
        <v>56</v>
      </c>
    </row>
    <row r="35" spans="1:18" x14ac:dyDescent="0.45">
      <c r="A35" s="98" t="s">
        <v>55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8" x14ac:dyDescent="0.4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x14ac:dyDescent="0.4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x14ac:dyDescent="0.4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x14ac:dyDescent="0.4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18" x14ac:dyDescent="0.4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</sheetData>
  <sheetProtection sheet="1" objects="1" scenarios="1" selectLockedCells="1"/>
  <protectedRanges>
    <protectedRange sqref="A4:B4 I7:K7 C7:E7" name="Range1"/>
  </protectedRanges>
  <mergeCells count="9">
    <mergeCell ref="C7:H7"/>
    <mergeCell ref="A35:R40"/>
    <mergeCell ref="A25:A28"/>
    <mergeCell ref="A29:A32"/>
    <mergeCell ref="A4:E5"/>
    <mergeCell ref="A20:A24"/>
    <mergeCell ref="A15:A19"/>
    <mergeCell ref="A9:A14"/>
    <mergeCell ref="I7:N7"/>
  </mergeCells>
  <phoneticPr fontId="2" type="noConversion"/>
  <conditionalFormatting sqref="N10">
    <cfRule type="cellIs" dxfId="0" priority="1" stopIfTrue="1" operator="between">
      <formula>-0.05</formula>
      <formula>0.05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Instrucciones</vt:lpstr>
      <vt:lpstr>Designaciones</vt:lpstr>
      <vt:lpstr>Calculaciones</vt:lpstr>
      <vt:lpstr>Pop_Units</vt:lpstr>
      <vt:lpstr>Designaciones!Print_Titles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2009-08-21T08:08:56Z</cp:lastPrinted>
  <dcterms:created xsi:type="dcterms:W3CDTF">2009-06-26T00:03:19Z</dcterms:created>
  <dcterms:modified xsi:type="dcterms:W3CDTF">2016-03-15T17:21:23Z</dcterms:modified>
</cp:coreProperties>
</file>